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95" activeTab="0"/>
  </bookViews>
  <sheets>
    <sheet name="BIEU 04 TT61 " sheetId="1" r:id="rId1"/>
    <sheet name="BIEU 03- TT61" sheetId="2" r:id="rId2"/>
    <sheet name="bieu 2-tt61" sheetId="3" r:id="rId3"/>
  </sheets>
  <definedNames>
    <definedName name="_xlnm.Print_Titles" localSheetId="1">'BIEU 03- TT61'!$11:$12</definedName>
    <definedName name="_xlnm.Print_Titles" localSheetId="0">'BIEU 04 TT61 '!$11:$12</definedName>
    <definedName name="_xlnm.Print_Titles" localSheetId="2">'bieu 2-tt61'!$11:$11</definedName>
  </definedNames>
  <calcPr fullCalcOnLoad="1"/>
</workbook>
</file>

<file path=xl/sharedStrings.xml><?xml version="1.0" encoding="utf-8"?>
<sst xmlns="http://schemas.openxmlformats.org/spreadsheetml/2006/main" count="548" uniqueCount="289">
  <si>
    <t xml:space="preserve">                Biểu số :04 - ban hành kèm theo thông tư số 61/2017/TT-BTC ngày 15 tháng 06 năm 2017 của Bộ Tài chính </t>
  </si>
  <si>
    <t xml:space="preserve">CHƯƠNG : 622 , LOẠI:490                                                </t>
  </si>
  <si>
    <t xml:space="preserve">CÔNG KHAI </t>
  </si>
  <si>
    <t>TT</t>
  </si>
  <si>
    <t>Nội dung</t>
  </si>
  <si>
    <t xml:space="preserve">Số liệu báo cáo
quyết toán </t>
  </si>
  <si>
    <t xml:space="preserve">Số liệu 
quyết toán 
được duyệt </t>
  </si>
  <si>
    <t xml:space="preserve">Tronh đó </t>
  </si>
  <si>
    <t>Quỹ lương</t>
  </si>
  <si>
    <t>Mua sắm , sửa
chữa</t>
  </si>
  <si>
    <t>Trích lập
các quỹ</t>
  </si>
  <si>
    <t>II</t>
  </si>
  <si>
    <t>Dự toán chi ngân sách nhà Nước</t>
  </si>
  <si>
    <t xml:space="preserve">Chi cho sư nghiệp giáo dục , đào tạo </t>
  </si>
  <si>
    <t xml:space="preserve">Kinh phí nhiệm vụ thường xuyên </t>
  </si>
  <si>
    <t>Löông ngaïch baäc</t>
  </si>
  <si>
    <t xml:space="preserve">Phuï caáp </t>
  </si>
  <si>
    <t>Phuï caáp chöùc vuï</t>
  </si>
  <si>
    <t xml:space="preserve">Öu  ñaõi </t>
  </si>
  <si>
    <t xml:space="preserve">Traùch nhieäm </t>
  </si>
  <si>
    <t xml:space="preserve">Thaâm nieân </t>
  </si>
  <si>
    <t xml:space="preserve">Vöôït khung </t>
  </si>
  <si>
    <t>Khaùc</t>
  </si>
  <si>
    <t xml:space="preserve">Caùc khoaûn ñoùng goùp </t>
  </si>
  <si>
    <t>BHXH 18%</t>
  </si>
  <si>
    <t>BHYT 3%</t>
  </si>
  <si>
    <t>KPCÑ2%</t>
  </si>
  <si>
    <t>BHTN 1%</t>
  </si>
  <si>
    <t xml:space="preserve">Thanh toaùn caù nhaân </t>
  </si>
  <si>
    <t xml:space="preserve">Taêng thu nhaäp </t>
  </si>
  <si>
    <t xml:space="preserve">Trôï caáp khaùc </t>
  </si>
  <si>
    <t xml:space="preserve">Dòch vuï coâng coäng </t>
  </si>
  <si>
    <t xml:space="preserve">Ñieän </t>
  </si>
  <si>
    <t>VSMT</t>
  </si>
  <si>
    <t xml:space="preserve">Vaät tö vaên phoøng </t>
  </si>
  <si>
    <t>VPP</t>
  </si>
  <si>
    <t>Coâng cuï , duïng cuï , vaên phoøng</t>
  </si>
  <si>
    <t>Vaät tö khaùc</t>
  </si>
  <si>
    <t xml:space="preserve">Thoâng tin lieân laïc </t>
  </si>
  <si>
    <t xml:space="preserve">Ñieän thoaïi </t>
  </si>
  <si>
    <t>Cöôùc Internet</t>
  </si>
  <si>
    <t>Khoaùn ñieän thoaïi</t>
  </si>
  <si>
    <t xml:space="preserve">Coâng taùc phí </t>
  </si>
  <si>
    <t xml:space="preserve">Tieàn taøu xe </t>
  </si>
  <si>
    <t>Phuï caáp CTP</t>
  </si>
  <si>
    <t>Thueâ phoøng nguû</t>
  </si>
  <si>
    <t xml:space="preserve">Khoaùn coâng taùc phí </t>
  </si>
  <si>
    <t xml:space="preserve">Chi phí thueâ möôùn </t>
  </si>
  <si>
    <t xml:space="preserve">Vaän chuyeån </t>
  </si>
  <si>
    <t xml:space="preserve">Thueâ lao ñoäng trong nöôùc </t>
  </si>
  <si>
    <t xml:space="preserve">Thueâ ñaøo taïo lai caùn boä </t>
  </si>
  <si>
    <t xml:space="preserve">Thueâ möôùn khaùc </t>
  </si>
  <si>
    <t>Söûa chöõa thöôøng xuyeân</t>
  </si>
  <si>
    <t>Söûa chöõa nhaø,cöûa</t>
  </si>
  <si>
    <t>Thieát bò tin hoïc</t>
  </si>
  <si>
    <t>Maùy photocopy</t>
  </si>
  <si>
    <t>Maùy bôm nöôùc</t>
  </si>
  <si>
    <t>Baûo trì maùy tính</t>
  </si>
  <si>
    <t>Ñöôøng ñieän,caáp thoaùt nöôùc</t>
  </si>
  <si>
    <t xml:space="preserve">Maùy moùc , thieát bò khaùc </t>
  </si>
  <si>
    <t>Chi phí NVCM</t>
  </si>
  <si>
    <t xml:space="preserve">Vaät tö chuyeân moân </t>
  </si>
  <si>
    <t>In aán  taøi lieäu Cm</t>
  </si>
  <si>
    <t xml:space="preserve">Ñoàng phuïc , trang phuïc </t>
  </si>
  <si>
    <t>Saùch taøi lieäu chuyeân moân</t>
  </si>
  <si>
    <t xml:space="preserve">Chi khaùc </t>
  </si>
  <si>
    <t xml:space="preserve">Chi phí ,lệ phí </t>
  </si>
  <si>
    <t>Chi hoã trôï khaùc</t>
  </si>
  <si>
    <t xml:space="preserve">Chi tieáp khaùch </t>
  </si>
  <si>
    <t>Chi laäp quyõ khen thöôûng</t>
  </si>
  <si>
    <t>Chi cho coâng taùc Ñaûng toå chöùc Ñaûng cô sôû</t>
  </si>
  <si>
    <t>Vật tư văn phoøng</t>
  </si>
  <si>
    <t xml:space="preserve">Mua saém taøi saûn </t>
  </si>
  <si>
    <t xml:space="preserve">Chi mua duø lôùn  </t>
  </si>
  <si>
    <t>Toång coäng :</t>
  </si>
  <si>
    <t xml:space="preserve">Kinh phí nhiệm vụ không thường xuyên </t>
  </si>
  <si>
    <t xml:space="preserve">Phuï caáp theâm giôø </t>
  </si>
  <si>
    <t xml:space="preserve">Caùc khoaûn thanh toaùn cho caù nhaân </t>
  </si>
  <si>
    <t>Chi phí hoïc taäp hoïc sinh</t>
  </si>
  <si>
    <t>Trôï caáp , phuï caáp khaùc</t>
  </si>
  <si>
    <t xml:space="preserve">Mua saém coâng cuï ,duïng cuï </t>
  </si>
  <si>
    <t xml:space="preserve">Ñaøo taïo </t>
  </si>
  <si>
    <t xml:space="preserve">Chi phí nghieäp vuï chuyeân moân </t>
  </si>
  <si>
    <t xml:space="preserve">Chi hoã trôï khaùc </t>
  </si>
  <si>
    <t xml:space="preserve">Chi caùc khoaûn khaùc </t>
  </si>
  <si>
    <t>.KINH PHÍ NGOAØI  KHOAÙN (29)</t>
  </si>
  <si>
    <t xml:space="preserve">Mua saém ts duøng cho coâng taùc chuyeân moân </t>
  </si>
  <si>
    <t>Thu sự nghiệp khác</t>
  </si>
  <si>
    <t>I</t>
  </si>
  <si>
    <t xml:space="preserve"> Tồn chuyển sang</t>
  </si>
  <si>
    <t xml:space="preserve">II </t>
  </si>
  <si>
    <t>Tổng số thu :</t>
  </si>
  <si>
    <t>III</t>
  </si>
  <si>
    <t>Tổng số chi</t>
  </si>
  <si>
    <t>IV</t>
  </si>
  <si>
    <t xml:space="preserve">Tổng số tồn </t>
  </si>
  <si>
    <t xml:space="preserve">THỦ TRƯỞNG ĐƠN VỊ </t>
  </si>
  <si>
    <t xml:space="preserve">                Biểu số :03 - ban hành kèm theo thông tư số 61/2017/TT-BTC ngày 15 tháng 06 năm 2017 của Bộ Tài chính </t>
  </si>
  <si>
    <t xml:space="preserve">Dự toán 
năm </t>
  </si>
  <si>
    <t xml:space="preserve">So sánh %
</t>
  </si>
  <si>
    <t xml:space="preserve">Dự toán </t>
  </si>
  <si>
    <t xml:space="preserve">Cùng kỳ
năm trước </t>
  </si>
  <si>
    <t xml:space="preserve">                Biểu số :02 - ban hành kèm theo thông tư số 61/2017/TT-BTC ngày 15 tháng 06 năm 2017 của Bộ Tài chính </t>
  </si>
  <si>
    <t xml:space="preserve">  DỰ TOÁN THU - CHI NGÂN SÁCH NHÀ NƯỚC, NGUỒN KHÁC  </t>
  </si>
  <si>
    <t>( Dùng cho đơn vị sử dụng ngân sách )</t>
  </si>
  <si>
    <t xml:space="preserve">                                                                    Đvt:  dồng </t>
  </si>
  <si>
    <t xml:space="preserve">Dự toán được giao </t>
  </si>
  <si>
    <t>Kinh phí nhiệm vụ  thường xuyên năm 2017</t>
  </si>
  <si>
    <t>Chi thanh toán cá nhân</t>
  </si>
  <si>
    <t xml:space="preserve">Chi nghiệp vụ chuyên môn </t>
  </si>
  <si>
    <t xml:space="preserve">Chi mua sắm , sửa chữa thường xuyên </t>
  </si>
  <si>
    <t>Chi khác</t>
  </si>
  <si>
    <t>Tiết kiệm 10%</t>
  </si>
  <si>
    <t>Kinh phí nhiệm vụ không thường xuyên năm 2017</t>
  </si>
  <si>
    <t>Chi mua sắm , sửa chữa lớn</t>
  </si>
  <si>
    <t>Tiền hỗ trợ bán trú</t>
  </si>
  <si>
    <t>3.1</t>
  </si>
  <si>
    <t xml:space="preserve">ĐƠN VI : TH VÕ THỊ SÁU                </t>
  </si>
  <si>
    <t>Lương hợp đồng</t>
  </si>
  <si>
    <t>TRẦN QUANG KIỆT</t>
  </si>
  <si>
    <t>Kế toán</t>
  </si>
  <si>
    <t>Trương Thị Thanh Nhàn</t>
  </si>
  <si>
    <t xml:space="preserve">ĐƠN VI : TH VÕ THỊ SÁU                                      </t>
  </si>
  <si>
    <t xml:space="preserve">ĐƠN VI : TH VÕ THỊ SÁU                                </t>
  </si>
  <si>
    <t>Mỹ Phước, ngày 20  tháng  10  năm 2017</t>
  </si>
  <si>
    <t>Thùng phiếu</t>
  </si>
  <si>
    <t>Lương</t>
  </si>
  <si>
    <t>Kinh phí nhiệm vụ thường xuyên ( nguồn 14)</t>
  </si>
  <si>
    <t>Sửa chữa</t>
  </si>
  <si>
    <t>Hội PHHS</t>
  </si>
  <si>
    <t>BHYT học sinh</t>
  </si>
  <si>
    <t>BHTN học sinh</t>
  </si>
  <si>
    <t>chữ thập đỏ</t>
  </si>
  <si>
    <t>Đội</t>
  </si>
  <si>
    <t>Kem đánh răng</t>
  </si>
  <si>
    <t>Bàn chải đánh răng</t>
  </si>
  <si>
    <t>Ca</t>
  </si>
  <si>
    <t>Khăn</t>
  </si>
  <si>
    <t>Phù Hiệu</t>
  </si>
  <si>
    <t>Sổ rèn luyện Đội viên</t>
  </si>
  <si>
    <t>Giấy rèn luyện thân thể</t>
  </si>
  <si>
    <t>Nước uống</t>
  </si>
  <si>
    <t>Vở viết đúng viết đẹp</t>
  </si>
  <si>
    <t>Toán +tiếng việt</t>
  </si>
  <si>
    <t>Sách Thực hành KN</t>
  </si>
  <si>
    <t>Sách Thực hành chính tả</t>
  </si>
  <si>
    <t>Vở Thủ công</t>
  </si>
  <si>
    <t>Sổ Liên lạc</t>
  </si>
  <si>
    <t>HTTH</t>
  </si>
  <si>
    <t>Học bạ+bìa hồ sơ</t>
  </si>
  <si>
    <t>Khuyến học</t>
  </si>
  <si>
    <t xml:space="preserve">Điện </t>
  </si>
  <si>
    <t>chăm sóc sức khỏe ban đầu</t>
  </si>
  <si>
    <t>Tiền 2 buổi</t>
  </si>
  <si>
    <t xml:space="preserve">Tiền ăn </t>
  </si>
  <si>
    <t>Tiền  bán trú</t>
  </si>
  <si>
    <t xml:space="preserve"> ( kèm theo quyết đính số 23/ ngày 23   / 06   /2017  của Trường TH Võ Thị Sáu)</t>
  </si>
  <si>
    <t>Hiệu trưởng</t>
  </si>
  <si>
    <t>ĐÁNH GIÁ THỰC HIỆN DỰ TOÁN THU- CHI NGÂN SÁCH  9 THÁNG  NĂM 2017</t>
  </si>
  <si>
    <t>Ước thực
hiện 9 tháng năm 2017</t>
  </si>
  <si>
    <t>1.Tiền Lương</t>
  </si>
  <si>
    <t>Lương BC (60.67*1210*12th)</t>
  </si>
  <si>
    <t>Lương HĐ (33.37*1150*12th)</t>
  </si>
  <si>
    <t>Truy NBL , Tăng lương</t>
  </si>
  <si>
    <t>2.Phụ cấp Lương</t>
  </si>
  <si>
    <t>Chức Vụ</t>
  </si>
  <si>
    <t>PC chức vụ (2.15*1.210 *12T)</t>
  </si>
  <si>
    <t>Ưu Đãi Nghề</t>
  </si>
  <si>
    <t>PCƯu Đãi ( 26.0473*1.210 *12 T)</t>
  </si>
  <si>
    <t>PCƯĐ (tăng 3%)</t>
  </si>
  <si>
    <t>PC trách nhiệm</t>
  </si>
  <si>
    <t>PC TN ( 0.4*1.210*12 T)</t>
  </si>
  <si>
    <t xml:space="preserve">PC thâm niên nghề </t>
  </si>
  <si>
    <t>PCTN (14.5066*1.210*12T)</t>
  </si>
  <si>
    <t>PCTN (tăng 3%)</t>
  </si>
  <si>
    <t>PC vượt khung</t>
  </si>
  <si>
    <t>PC VK (0.7308*1.210*12T )</t>
  </si>
  <si>
    <t>PC khác</t>
  </si>
  <si>
    <t>TTHC+ thủ quỹ(0.2*1.210.*12T )</t>
  </si>
  <si>
    <t>3.Các khoản đóng góp</t>
  </si>
  <si>
    <t>BHXH</t>
  </si>
  <si>
    <t xml:space="preserve">18  % BHXH </t>
  </si>
  <si>
    <t>BHYT</t>
  </si>
  <si>
    <t xml:space="preserve">3 %BHYT </t>
  </si>
  <si>
    <t>BH Thất Nghiệp</t>
  </si>
  <si>
    <t xml:space="preserve">1  %BHTN </t>
  </si>
  <si>
    <t>KP Công Đoàn</t>
  </si>
  <si>
    <t xml:space="preserve">2  % KPCĐ </t>
  </si>
  <si>
    <t>Các khoản TT khác cho cá nhân</t>
  </si>
  <si>
    <t xml:space="preserve">Tăng thu nhập ( sau khi tiết kiệm từng tháng ) </t>
  </si>
  <si>
    <t>4. BỘ MÁY QUẢN LÝ</t>
  </si>
  <si>
    <t>4.1 Dịch vụ công cộng</t>
  </si>
  <si>
    <t>TT tiền điện (10 tr x 6 tháng)</t>
  </si>
  <si>
    <t>TT Tiền nước (5 tr x 6 tháng)</t>
  </si>
  <si>
    <t>4.2 Vật tư văn phòng</t>
  </si>
  <si>
    <t>VPP (2 triệu x 12th)</t>
  </si>
  <si>
    <t>MS CC , DCVP (3 triệu x 12 th)</t>
  </si>
  <si>
    <t>Mua 1 bàn họp dài 6m cao 76cm</t>
  </si>
  <si>
    <t>Mua 30 ghế ngồi tựa</t>
  </si>
  <si>
    <t>May màn các lớp</t>
  </si>
  <si>
    <t>VTVP khác (3 triệu x 12 th)</t>
  </si>
  <si>
    <t>4.3 Thông tin tuyên truyền</t>
  </si>
  <si>
    <t>Cước phí ĐT 150 X 12 tháng</t>
  </si>
  <si>
    <t>Sách báo tạp chí thư viện</t>
  </si>
  <si>
    <t>Cước  phí Internet 462 X 12T</t>
  </si>
  <si>
    <t>Khoán tiền điện thoại 2 người x 200x 12th</t>
  </si>
  <si>
    <t>4.4 Công tác phí</t>
  </si>
  <si>
    <t>Tàu xe</t>
  </si>
  <si>
    <t xml:space="preserve">Phụ cấp  CTP </t>
  </si>
  <si>
    <t>Khoán CTP 2 người x 300 x 12  tháng</t>
  </si>
  <si>
    <t>4.5 Chi Phí thuê mướn</t>
  </si>
  <si>
    <t>Thuê phương tiện vận chuyển</t>
  </si>
  <si>
    <t>Chi phí thuê mướn khác</t>
  </si>
  <si>
    <t>4.6 Các khoản chi khác</t>
  </si>
  <si>
    <t>Chi đào tạo</t>
  </si>
  <si>
    <t xml:space="preserve">Chi tiếp khách </t>
  </si>
  <si>
    <t>Thuốc diệt cỏ, phân  ….</t>
  </si>
  <si>
    <t>Bí thư chi bộ</t>
  </si>
  <si>
    <t>4.7 Sửa chữa thường xuyên</t>
  </si>
  <si>
    <t>Sửa chữa nhà cửa</t>
  </si>
  <si>
    <t>Thiết bị phòng cháy chữa cháy</t>
  </si>
  <si>
    <t>Thiết bị tin học</t>
  </si>
  <si>
    <t>Sửa chữa máy photo</t>
  </si>
  <si>
    <t>Máy bơm nước</t>
  </si>
  <si>
    <t>Bảo trì phần mềm máy tính</t>
  </si>
  <si>
    <t>Sữa chữa điện nước</t>
  </si>
  <si>
    <t>Sửa chữa tài sản khác</t>
  </si>
  <si>
    <t>4.8 Nghiệp vụ chuyên môn   (giáo viên )</t>
  </si>
  <si>
    <t xml:space="preserve">Chi mua hàng hóa, vật tư chuyên môn </t>
  </si>
  <si>
    <t>Trang thiết bị kỹ thuật chuyên dụng</t>
  </si>
  <si>
    <t>Chi mua ,in ấn tài liệu CM</t>
  </si>
  <si>
    <t xml:space="preserve">Đồng phục </t>
  </si>
  <si>
    <t>Chi bồi dưỡng học sinh yếu kém 
(60.000 x 35 tuần x 5 khối)</t>
  </si>
  <si>
    <t>Hỗ trợ và bồi dưỡng giáo viên thi,dẫn học sinh đi thi  phong trào, văn hóa, TDTT, ….</t>
  </si>
  <si>
    <t>Hỗ trợ giáo viên thể dục ngoài trời</t>
  </si>
  <si>
    <t>Khen thưởng giáo viên</t>
  </si>
  <si>
    <t>5.  Nghiệp vụ chuyên môn  học sinh</t>
  </si>
  <si>
    <t xml:space="preserve">Mua hàng hóa, vật tư cho học sinh </t>
  </si>
  <si>
    <t xml:space="preserve">Chi mua in ấn, photo tài liệu cho học sinh </t>
  </si>
  <si>
    <t>Sách, tài liệu chuyên môn</t>
  </si>
  <si>
    <t>Sinh hoạt hè</t>
  </si>
  <si>
    <t>Hỗ trợ và bồi dưỡng học sinh thi phong trào,văn hóa, TDTT….</t>
  </si>
  <si>
    <t>Y tế học đường</t>
  </si>
  <si>
    <t>Khen thưởng học sinh</t>
  </si>
  <si>
    <t>Chỉ thị 40 HTTTHSTC</t>
  </si>
  <si>
    <t>Thuê mướn vệ sinh trường lớp</t>
  </si>
  <si>
    <t>Lau hành lang, cầu thang, vệ sinh phòng học
 (2 ng x 3.500.000đ x 9 th)</t>
  </si>
  <si>
    <t>Vệ sinh máy lọc nước ( 100.000đ x 9 th )</t>
  </si>
  <si>
    <t>Vệ sinh nhà vệ sinh, phòng vi tính 
( 2.000.000đ x 9 th)</t>
  </si>
  <si>
    <t>Vệ sinh Sân, trước cổng trường 
(1.000.000đ x 9th)</t>
  </si>
  <si>
    <t xml:space="preserve">Vệ sinh sân, nhà vệ sinh, phòng học địa điểm 
phân hiệu (1.500.000 x 9 th) </t>
  </si>
  <si>
    <t>Vệ sinh hè :sân trường, hành lang, nhà vệ sinh 
(1.000.000 x 2.5 th)</t>
  </si>
  <si>
    <t>Nguồn 14 (10% Tiết kiệm CCTL )</t>
  </si>
  <si>
    <t>Tiền lương</t>
  </si>
  <si>
    <t xml:space="preserve">Lương y tế </t>
  </si>
  <si>
    <t>Thêm giờ thêm buổi</t>
  </si>
  <si>
    <t xml:space="preserve">Trợ cấp GV không đứng lớp </t>
  </si>
  <si>
    <t>NL trợ cấp gv không đứng lớp</t>
  </si>
  <si>
    <t>Các khoản phụ cấp</t>
  </si>
  <si>
    <t>Hỗ trợ chi phí học tập</t>
  </si>
  <si>
    <t>Bảo vệ (2 bv  x 600 x 12th )</t>
  </si>
  <si>
    <t>NVPV ( 1NV x 500 x 12th)</t>
  </si>
  <si>
    <t>Trợ cấp  20.11 (200 x 33ng)</t>
  </si>
  <si>
    <t>Nhà trọ (0.7*1.210*12th)</t>
  </si>
  <si>
    <t>Xa nhà (5gv * 100*9 th)</t>
  </si>
  <si>
    <t>hỗ trợ tổ trưởng hành chính (0.1*1.210)</t>
  </si>
  <si>
    <t>Quyết định 58</t>
  </si>
  <si>
    <t>Chi phí thuê mướn</t>
  </si>
  <si>
    <t>Đào tạo GV</t>
  </si>
  <si>
    <t>Chi nghiệp vụ chuyên môn</t>
  </si>
  <si>
    <t>Đồng phục Bảo vệ</t>
  </si>
  <si>
    <t>CÁC KHOẢN CHI KHÁC</t>
  </si>
  <si>
    <t>Chi Khác</t>
  </si>
  <si>
    <t>Tiền tết (1.000/ng x 33 ng )</t>
  </si>
  <si>
    <t>Các chế độ khác</t>
  </si>
  <si>
    <t>Sửa chữa tài sản</t>
  </si>
  <si>
    <t>Làm mới 30m hàng rào đã bị đổ sập</t>
  </si>
  <si>
    <t>Sửa chữa nhà vệ sinh, kiểm tra đường ống,
 chống thấm, sơn nước</t>
  </si>
  <si>
    <t>Mua sắm tài sản</t>
  </si>
  <si>
    <t>Mua bàn ghế bán trú</t>
  </si>
  <si>
    <t>Phòng Ngủ</t>
  </si>
  <si>
    <t>Nguồn kinh phí không thường xuyên</t>
  </si>
  <si>
    <t>Phụ cấp khác</t>
  </si>
  <si>
    <t>Thu sự nghiệp khác tháng 10</t>
  </si>
  <si>
    <t xml:space="preserve">  QUYẾT TOÁN THU- CHI NSNN, NGUỒN KHÁC THÁNG 10 NĂM 2017</t>
  </si>
  <si>
    <t>Mỹ Phước, ngày 5  tháng  11    năm 2017</t>
  </si>
  <si>
    <t>THÁNG 10 NĂM HỌC:2017-2018</t>
  </si>
  <si>
    <t xml:space="preserve"> Tồn chuyển sang tháng 10</t>
  </si>
  <si>
    <t>Mỹ Phước, Ngày 5 tháng 11 năm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</si>
</sst>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_);_(* \(#,##0\);_(* &quot;-&quot;??_);_(@_)"/>
    <numFmt numFmtId="169" formatCode="_(* #,##0.0_);_(* \(#,##0.0\);_(* &quot;-&quot;??_);_(@_)"/>
  </numFmts>
  <fonts count="50">
    <font>
      <sz val="10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VNI-Times"/>
      <family val="0"/>
    </font>
    <font>
      <i/>
      <sz val="12"/>
      <name val="VNI-Times"/>
      <family val="0"/>
    </font>
    <font>
      <sz val="12"/>
      <name val="Times New Roman"/>
      <family val="1"/>
    </font>
    <font>
      <b/>
      <sz val="12"/>
      <name val="Vni-times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VNI-Times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VNI-Times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17" fillId="14" borderId="0" applyNumberFormat="0" applyBorder="0" applyAlignment="0" applyProtection="0"/>
    <xf numFmtId="0" fontId="31" fillId="15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5" borderId="1" applyNumberFormat="0" applyAlignment="0" applyProtection="0"/>
    <xf numFmtId="0" fontId="29" fillId="0" borderId="6" applyNumberFormat="0" applyFill="0" applyAlignment="0" applyProtection="0"/>
    <xf numFmtId="0" fontId="27" fillId="17" borderId="0" applyNumberFormat="0" applyBorder="0" applyAlignment="0" applyProtection="0"/>
    <xf numFmtId="0" fontId="46" fillId="0" borderId="0">
      <alignment/>
      <protection/>
    </xf>
    <xf numFmtId="0" fontId="0" fillId="3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8" fontId="5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8" fontId="7" fillId="0" borderId="12" xfId="42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8" fontId="12" fillId="0" borderId="11" xfId="42" applyNumberFormat="1" applyFont="1" applyBorder="1" applyAlignment="1">
      <alignment/>
    </xf>
    <xf numFmtId="168" fontId="12" fillId="15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3" fontId="7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3" fontId="10" fillId="0" borderId="10" xfId="42" applyFont="1" applyBorder="1" applyAlignment="1">
      <alignment horizontal="right"/>
    </xf>
    <xf numFmtId="168" fontId="0" fillId="0" borderId="0" xfId="42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3" xfId="0" applyFont="1" applyBorder="1" applyAlignment="1">
      <alignment/>
    </xf>
    <xf numFmtId="0" fontId="35" fillId="0" borderId="10" xfId="0" applyFont="1" applyBorder="1" applyAlignment="1">
      <alignment/>
    </xf>
    <xf numFmtId="168" fontId="33" fillId="0" borderId="10" xfId="42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3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3" fontId="33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8" fontId="12" fillId="0" borderId="10" xfId="42" applyNumberFormat="1" applyFont="1" applyBorder="1" applyAlignment="1">
      <alignment/>
    </xf>
    <xf numFmtId="168" fontId="34" fillId="0" borderId="10" xfId="42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68" fontId="9" fillId="0" borderId="10" xfId="42" applyNumberFormat="1" applyFont="1" applyBorder="1" applyAlignment="1">
      <alignment/>
    </xf>
    <xf numFmtId="168" fontId="33" fillId="0" borderId="12" xfId="42" applyNumberFormat="1" applyFont="1" applyBorder="1" applyAlignment="1">
      <alignment/>
    </xf>
    <xf numFmtId="168" fontId="10" fillId="0" borderId="12" xfId="0" applyNumberFormat="1" applyFont="1" applyBorder="1" applyAlignment="1">
      <alignment horizontal="right"/>
    </xf>
    <xf numFmtId="168" fontId="10" fillId="0" borderId="10" xfId="0" applyNumberFormat="1" applyFont="1" applyBorder="1" applyAlignment="1">
      <alignment/>
    </xf>
    <xf numFmtId="0" fontId="33" fillId="18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3" fontId="10" fillId="18" borderId="12" xfId="0" applyNumberFormat="1" applyFont="1" applyFill="1" applyBorder="1" applyAlignment="1">
      <alignment horizontal="right"/>
    </xf>
    <xf numFmtId="0" fontId="34" fillId="18" borderId="10" xfId="0" applyFont="1" applyFill="1" applyBorder="1" applyAlignment="1">
      <alignment/>
    </xf>
    <xf numFmtId="0" fontId="34" fillId="18" borderId="10" xfId="0" applyFont="1" applyFill="1" applyBorder="1" applyAlignment="1">
      <alignment horizontal="center"/>
    </xf>
    <xf numFmtId="0" fontId="38" fillId="18" borderId="10" xfId="0" applyFont="1" applyFill="1" applyBorder="1" applyAlignment="1">
      <alignment/>
    </xf>
    <xf numFmtId="3" fontId="33" fillId="18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41" fillId="0" borderId="10" xfId="0" applyNumberFormat="1" applyFont="1" applyFill="1" applyBorder="1" applyAlignment="1" applyProtection="1">
      <alignment horizontal="right"/>
      <protection locked="0"/>
    </xf>
    <xf numFmtId="0" fontId="42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 locked="0"/>
    </xf>
    <xf numFmtId="168" fontId="34" fillId="0" borderId="0" xfId="42" applyNumberFormat="1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3" fontId="44" fillId="18" borderId="10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/>
    </xf>
    <xf numFmtId="0" fontId="9" fillId="15" borderId="10" xfId="58" applyFont="1" applyFill="1" applyBorder="1">
      <alignment/>
      <protection/>
    </xf>
    <xf numFmtId="3" fontId="47" fillId="1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8" fillId="15" borderId="10" xfId="58" applyFont="1" applyFill="1" applyBorder="1">
      <alignment/>
      <protection/>
    </xf>
    <xf numFmtId="168" fontId="49" fillId="15" borderId="10" xfId="44" applyNumberFormat="1" applyFont="1" applyFill="1" applyBorder="1" applyAlignment="1">
      <alignment horizontal="center"/>
    </xf>
    <xf numFmtId="0" fontId="48" fillId="15" borderId="10" xfId="58" applyFont="1" applyFill="1" applyBorder="1" applyAlignment="1">
      <alignment wrapText="1"/>
      <protection/>
    </xf>
    <xf numFmtId="168" fontId="7" fillId="0" borderId="10" xfId="42" applyNumberFormat="1" applyFont="1" applyBorder="1" applyAlignment="1">
      <alignment/>
    </xf>
    <xf numFmtId="43" fontId="7" fillId="0" borderId="10" xfId="42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68" fontId="9" fillId="0" borderId="10" xfId="42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33" fillId="0" borderId="10" xfId="0" applyNumberFormat="1" applyFont="1" applyBorder="1" applyAlignment="1">
      <alignment vertical="center" wrapText="1"/>
    </xf>
    <xf numFmtId="0" fontId="33" fillId="18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68" fontId="7" fillId="0" borderId="10" xfId="42" applyNumberFormat="1" applyFont="1" applyBorder="1" applyAlignment="1">
      <alignment horizontal="right"/>
    </xf>
    <xf numFmtId="3" fontId="10" fillId="19" borderId="10" xfId="0" applyNumberFormat="1" applyFont="1" applyFill="1" applyBorder="1" applyAlignment="1">
      <alignment horizontal="right"/>
    </xf>
    <xf numFmtId="3" fontId="34" fillId="0" borderId="10" xfId="0" applyNumberFormat="1" applyFont="1" applyBorder="1" applyAlignment="1">
      <alignment/>
    </xf>
    <xf numFmtId="0" fontId="35" fillId="0" borderId="14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0" fontId="33" fillId="18" borderId="10" xfId="0" applyFont="1" applyFill="1" applyBorder="1" applyAlignment="1">
      <alignment horizontal="center"/>
    </xf>
    <xf numFmtId="3" fontId="41" fillId="20" borderId="10" xfId="0" applyNumberFormat="1" applyFont="1" applyFill="1" applyBorder="1" applyAlignment="1" applyProtection="1">
      <alignment horizontal="right"/>
      <protection locked="0"/>
    </xf>
    <xf numFmtId="168" fontId="5" fillId="20" borderId="10" xfId="42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2"/>
  <sheetViews>
    <sheetView tabSelected="1" zoomScalePageLayoutView="0" workbookViewId="0" topLeftCell="A222">
      <selection activeCell="C208" sqref="C208"/>
    </sheetView>
  </sheetViews>
  <sheetFormatPr defaultColWidth="9.140625" defaultRowHeight="12.75"/>
  <cols>
    <col min="1" max="1" width="6.28125" style="31" customWidth="1"/>
    <col min="2" max="2" width="43.57421875" style="31" customWidth="1"/>
    <col min="3" max="3" width="18.28125" style="31" customWidth="1"/>
    <col min="4" max="4" width="19.7109375" style="31" customWidth="1"/>
    <col min="5" max="5" width="15.8515625" style="31" customWidth="1"/>
    <col min="6" max="6" width="15.00390625" style="31" customWidth="1"/>
    <col min="7" max="16384" width="9.140625" style="31" customWidth="1"/>
  </cols>
  <sheetData>
    <row r="2" ht="12.75">
      <c r="B2" s="32" t="s">
        <v>0</v>
      </c>
    </row>
    <row r="3" ht="12.75">
      <c r="B3" s="32"/>
    </row>
    <row r="4" spans="1:4" ht="15.75">
      <c r="A4" s="33" t="s">
        <v>117</v>
      </c>
      <c r="B4" s="33"/>
      <c r="C4" s="33"/>
      <c r="D4" s="32"/>
    </row>
    <row r="5" spans="1:4" ht="15.75">
      <c r="A5" s="33" t="s">
        <v>1</v>
      </c>
      <c r="B5" s="33"/>
      <c r="C5" s="33"/>
      <c r="D5" s="32"/>
    </row>
    <row r="6" ht="12.75">
      <c r="A6" s="32"/>
    </row>
    <row r="7" spans="1:7" ht="18.75">
      <c r="A7" s="128" t="s">
        <v>2</v>
      </c>
      <c r="B7" s="128"/>
      <c r="C7" s="128"/>
      <c r="D7" s="128"/>
      <c r="E7" s="128"/>
      <c r="F7" s="128"/>
      <c r="G7" s="128"/>
    </row>
    <row r="8" spans="1:6" ht="18.75">
      <c r="A8" s="128" t="s">
        <v>284</v>
      </c>
      <c r="B8" s="128"/>
      <c r="C8" s="128"/>
      <c r="D8" s="128"/>
      <c r="E8" s="128"/>
      <c r="F8" s="128"/>
    </row>
    <row r="9" spans="1:6" ht="18" customHeight="1">
      <c r="A9" s="129" t="s">
        <v>156</v>
      </c>
      <c r="B9" s="129"/>
      <c r="C9" s="129"/>
      <c r="D9" s="129"/>
      <c r="E9" s="129"/>
      <c r="F9" s="129"/>
    </row>
    <row r="10" spans="1:4" ht="15.75">
      <c r="A10" s="32"/>
      <c r="B10" s="33"/>
      <c r="C10" s="33"/>
      <c r="D10" s="34" t="s">
        <v>105</v>
      </c>
    </row>
    <row r="11" spans="1:7" ht="33" customHeight="1">
      <c r="A11" s="134" t="s">
        <v>3</v>
      </c>
      <c r="B11" s="136" t="s">
        <v>4</v>
      </c>
      <c r="C11" s="125" t="s">
        <v>5</v>
      </c>
      <c r="D11" s="125" t="s">
        <v>6</v>
      </c>
      <c r="E11" s="130" t="s">
        <v>7</v>
      </c>
      <c r="F11" s="130"/>
      <c r="G11" s="130"/>
    </row>
    <row r="12" spans="1:7" ht="26.25" customHeight="1">
      <c r="A12" s="135"/>
      <c r="B12" s="137"/>
      <c r="C12" s="126"/>
      <c r="D12" s="126"/>
      <c r="E12" s="36" t="s">
        <v>8</v>
      </c>
      <c r="F12" s="35" t="s">
        <v>9</v>
      </c>
      <c r="G12" s="37" t="s">
        <v>10</v>
      </c>
    </row>
    <row r="13" spans="1:7" ht="15.75">
      <c r="A13" s="36" t="s">
        <v>11</v>
      </c>
      <c r="B13" s="38" t="s">
        <v>12</v>
      </c>
      <c r="C13" s="39"/>
      <c r="D13" s="40"/>
      <c r="E13" s="41"/>
      <c r="F13" s="41"/>
      <c r="G13" s="40"/>
    </row>
    <row r="14" spans="1:7" ht="15.75">
      <c r="A14" s="42">
        <v>3</v>
      </c>
      <c r="B14" s="38" t="s">
        <v>13</v>
      </c>
      <c r="C14" s="39"/>
      <c r="D14" s="40"/>
      <c r="E14" s="40"/>
      <c r="F14" s="40"/>
      <c r="G14" s="40"/>
    </row>
    <row r="15" spans="1:7" ht="15.75" hidden="1">
      <c r="A15" s="42">
        <v>3.1</v>
      </c>
      <c r="B15" s="38" t="s">
        <v>14</v>
      </c>
      <c r="C15" s="43">
        <f>C16+C19+C26+C31+C37+C41+C51+C56+C64+C70+C34+C46</f>
        <v>929004781</v>
      </c>
      <c r="D15" s="43">
        <f>D16+D19+D26+D31+D37+D41+D51+D56+D64+D70+D34+D46</f>
        <v>929004781</v>
      </c>
      <c r="E15" s="40"/>
      <c r="F15" s="40"/>
      <c r="G15" s="40"/>
    </row>
    <row r="16" spans="1:7" ht="15.75" hidden="1">
      <c r="A16" s="42">
        <v>6000</v>
      </c>
      <c r="B16" s="38" t="s">
        <v>126</v>
      </c>
      <c r="C16" s="68">
        <f>SUM(C17:C18)</f>
        <v>349278600</v>
      </c>
      <c r="D16" s="43">
        <f>C16</f>
        <v>349278600</v>
      </c>
      <c r="E16" s="40"/>
      <c r="F16" s="40"/>
      <c r="G16" s="40"/>
    </row>
    <row r="17" spans="1:7" ht="16.5" hidden="1">
      <c r="A17" s="44">
        <v>1</v>
      </c>
      <c r="B17" s="10" t="s">
        <v>15</v>
      </c>
      <c r="C17" s="45">
        <v>222156000</v>
      </c>
      <c r="D17" s="46">
        <f aca="true" t="shared" si="0" ref="D17:D80">C17</f>
        <v>222156000</v>
      </c>
      <c r="E17" s="40"/>
      <c r="F17" s="40"/>
      <c r="G17" s="40"/>
    </row>
    <row r="18" spans="1:7" ht="16.5" hidden="1">
      <c r="A18" s="44">
        <v>3</v>
      </c>
      <c r="B18" s="10" t="s">
        <v>118</v>
      </c>
      <c r="C18" s="45">
        <v>127122600</v>
      </c>
      <c r="D18" s="46">
        <f t="shared" si="0"/>
        <v>127122600</v>
      </c>
      <c r="E18" s="40"/>
      <c r="F18" s="40"/>
      <c r="G18" s="40"/>
    </row>
    <row r="19" spans="1:7" ht="18" hidden="1">
      <c r="A19" s="44">
        <v>6100</v>
      </c>
      <c r="B19" s="11" t="s">
        <v>16</v>
      </c>
      <c r="C19" s="47">
        <f>SUM(C20:C25)</f>
        <v>169531746</v>
      </c>
      <c r="D19" s="48">
        <f t="shared" si="0"/>
        <v>169531746</v>
      </c>
      <c r="E19" s="40"/>
      <c r="F19" s="40"/>
      <c r="G19" s="40"/>
    </row>
    <row r="20" spans="1:7" ht="16.5" hidden="1">
      <c r="A20" s="44">
        <v>1</v>
      </c>
      <c r="B20" s="10" t="s">
        <v>17</v>
      </c>
      <c r="C20" s="45">
        <v>7865000</v>
      </c>
      <c r="D20" s="46">
        <f t="shared" si="0"/>
        <v>7865000</v>
      </c>
      <c r="E20" s="40"/>
      <c r="F20" s="40"/>
      <c r="G20" s="40"/>
    </row>
    <row r="21" spans="1:7" ht="16.5" hidden="1">
      <c r="A21" s="44">
        <v>12</v>
      </c>
      <c r="B21" s="10" t="s">
        <v>18</v>
      </c>
      <c r="C21" s="45">
        <v>100032477</v>
      </c>
      <c r="D21" s="46">
        <f t="shared" si="0"/>
        <v>100032477</v>
      </c>
      <c r="E21" s="40"/>
      <c r="F21" s="40"/>
      <c r="G21" s="40"/>
    </row>
    <row r="22" spans="1:7" ht="16.5" hidden="1">
      <c r="A22" s="44">
        <v>13</v>
      </c>
      <c r="B22" s="10" t="s">
        <v>19</v>
      </c>
      <c r="C22" s="45">
        <v>1089000</v>
      </c>
      <c r="D22" s="46">
        <f t="shared" si="0"/>
        <v>1089000</v>
      </c>
      <c r="E22" s="40"/>
      <c r="F22" s="40"/>
      <c r="G22" s="40"/>
    </row>
    <row r="23" spans="1:7" ht="16.5" hidden="1">
      <c r="A23" s="44">
        <v>15</v>
      </c>
      <c r="B23" s="10" t="s">
        <v>20</v>
      </c>
      <c r="C23" s="45">
        <v>55288787</v>
      </c>
      <c r="D23" s="46">
        <f t="shared" si="0"/>
        <v>55288787</v>
      </c>
      <c r="E23" s="40"/>
      <c r="F23" s="40"/>
      <c r="G23" s="40"/>
    </row>
    <row r="24" spans="1:7" ht="16.5" hidden="1">
      <c r="A24" s="44">
        <v>17</v>
      </c>
      <c r="B24" s="10" t="s">
        <v>21</v>
      </c>
      <c r="C24" s="45">
        <v>5256482</v>
      </c>
      <c r="D24" s="46">
        <f t="shared" si="0"/>
        <v>5256482</v>
      </c>
      <c r="E24" s="40"/>
      <c r="F24" s="40"/>
      <c r="G24" s="40"/>
    </row>
    <row r="25" spans="1:7" ht="16.5" hidden="1">
      <c r="A25" s="44">
        <v>49</v>
      </c>
      <c r="B25" s="10" t="s">
        <v>22</v>
      </c>
      <c r="C25" s="45"/>
      <c r="D25" s="46">
        <f t="shared" si="0"/>
        <v>0</v>
      </c>
      <c r="E25" s="40"/>
      <c r="F25" s="40"/>
      <c r="G25" s="40"/>
    </row>
    <row r="26" spans="1:7" ht="18" hidden="1">
      <c r="A26" s="39">
        <v>6300</v>
      </c>
      <c r="B26" s="11" t="s">
        <v>23</v>
      </c>
      <c r="C26" s="47">
        <f>SUM(C27:C30)</f>
        <v>97971523</v>
      </c>
      <c r="D26" s="48">
        <f t="shared" si="0"/>
        <v>97971523</v>
      </c>
      <c r="E26" s="40"/>
      <c r="F26" s="40"/>
      <c r="G26" s="40"/>
    </row>
    <row r="27" spans="1:7" ht="16.5" hidden="1">
      <c r="A27" s="44">
        <v>1</v>
      </c>
      <c r="B27" s="10" t="s">
        <v>24</v>
      </c>
      <c r="C27" s="45">
        <v>73091035</v>
      </c>
      <c r="D27" s="46">
        <f t="shared" si="0"/>
        <v>73091035</v>
      </c>
      <c r="E27" s="40"/>
      <c r="F27" s="40"/>
      <c r="G27" s="40"/>
    </row>
    <row r="28" spans="1:7" ht="16.5" hidden="1">
      <c r="A28" s="44">
        <v>2</v>
      </c>
      <c r="B28" s="10" t="s">
        <v>25</v>
      </c>
      <c r="C28" s="45">
        <v>12529787</v>
      </c>
      <c r="D28" s="46">
        <f t="shared" si="0"/>
        <v>12529787</v>
      </c>
      <c r="E28" s="40"/>
      <c r="F28" s="40"/>
      <c r="G28" s="40"/>
    </row>
    <row r="29" spans="1:7" ht="16.5" hidden="1">
      <c r="A29" s="44">
        <v>3</v>
      </c>
      <c r="B29" s="10" t="s">
        <v>26</v>
      </c>
      <c r="C29" s="45">
        <v>8353191</v>
      </c>
      <c r="D29" s="46">
        <f t="shared" si="0"/>
        <v>8353191</v>
      </c>
      <c r="E29" s="40"/>
      <c r="F29" s="40"/>
      <c r="G29" s="40"/>
    </row>
    <row r="30" spans="1:7" ht="16.5" hidden="1">
      <c r="A30" s="44">
        <v>4</v>
      </c>
      <c r="B30" s="10" t="s">
        <v>27</v>
      </c>
      <c r="C30" s="45">
        <v>3997510</v>
      </c>
      <c r="D30" s="46">
        <f t="shared" si="0"/>
        <v>3997510</v>
      </c>
      <c r="E30" s="40"/>
      <c r="F30" s="40"/>
      <c r="G30" s="40"/>
    </row>
    <row r="31" spans="1:7" ht="18" hidden="1">
      <c r="A31" s="39">
        <v>6400</v>
      </c>
      <c r="B31" s="11" t="s">
        <v>28</v>
      </c>
      <c r="C31" s="47">
        <f>SUM(C32:C33)</f>
        <v>38244300</v>
      </c>
      <c r="D31" s="48">
        <f t="shared" si="0"/>
        <v>38244300</v>
      </c>
      <c r="E31" s="40"/>
      <c r="F31" s="40"/>
      <c r="G31" s="40"/>
    </row>
    <row r="32" spans="1:7" ht="16.5" hidden="1">
      <c r="A32" s="44">
        <v>4</v>
      </c>
      <c r="B32" s="10" t="s">
        <v>29</v>
      </c>
      <c r="C32" s="45">
        <v>32400000</v>
      </c>
      <c r="D32" s="46">
        <f t="shared" si="0"/>
        <v>32400000</v>
      </c>
      <c r="E32" s="40"/>
      <c r="F32" s="40"/>
      <c r="G32" s="40"/>
    </row>
    <row r="33" spans="1:7" ht="16.5" hidden="1">
      <c r="A33" s="44">
        <v>49</v>
      </c>
      <c r="B33" s="10" t="s">
        <v>30</v>
      </c>
      <c r="C33" s="45">
        <v>5844300</v>
      </c>
      <c r="D33" s="46">
        <f t="shared" si="0"/>
        <v>5844300</v>
      </c>
      <c r="E33" s="40"/>
      <c r="F33" s="40"/>
      <c r="G33" s="40"/>
    </row>
    <row r="34" spans="1:7" ht="18" hidden="1">
      <c r="A34" s="39">
        <v>6500</v>
      </c>
      <c r="B34" s="11" t="s">
        <v>31</v>
      </c>
      <c r="C34" s="12">
        <f>SUM(C35:C36)</f>
        <v>11544812</v>
      </c>
      <c r="D34" s="46">
        <f t="shared" si="0"/>
        <v>11544812</v>
      </c>
      <c r="E34" s="40"/>
      <c r="F34" s="40"/>
      <c r="G34" s="40"/>
    </row>
    <row r="35" spans="1:7" ht="17.25" hidden="1">
      <c r="A35" s="44">
        <v>1</v>
      </c>
      <c r="B35" s="10" t="s">
        <v>32</v>
      </c>
      <c r="C35" s="13">
        <v>10356697</v>
      </c>
      <c r="D35" s="46">
        <f t="shared" si="0"/>
        <v>10356697</v>
      </c>
      <c r="E35" s="40"/>
      <c r="F35" s="40"/>
      <c r="G35" s="40"/>
    </row>
    <row r="36" spans="1:7" ht="17.25" hidden="1">
      <c r="A36" s="44">
        <v>4</v>
      </c>
      <c r="B36" s="10" t="s">
        <v>33</v>
      </c>
      <c r="C36" s="13">
        <v>1188115</v>
      </c>
      <c r="D36" s="46">
        <f t="shared" si="0"/>
        <v>1188115</v>
      </c>
      <c r="E36" s="40"/>
      <c r="F36" s="40"/>
      <c r="G36" s="40"/>
    </row>
    <row r="37" spans="1:7" ht="18" hidden="1">
      <c r="A37" s="39">
        <v>6550</v>
      </c>
      <c r="B37" s="11" t="s">
        <v>34</v>
      </c>
      <c r="C37" s="12">
        <f>SUM(C38:C40)</f>
        <v>48923800</v>
      </c>
      <c r="D37" s="48">
        <f t="shared" si="0"/>
        <v>48923800</v>
      </c>
      <c r="E37" s="40"/>
      <c r="F37" s="40"/>
      <c r="G37" s="40"/>
    </row>
    <row r="38" spans="1:7" ht="17.25" hidden="1">
      <c r="A38" s="44">
        <v>51</v>
      </c>
      <c r="B38" s="10" t="s">
        <v>35</v>
      </c>
      <c r="C38" s="13">
        <v>4614000</v>
      </c>
      <c r="D38" s="46">
        <f t="shared" si="0"/>
        <v>4614000</v>
      </c>
      <c r="E38" s="40"/>
      <c r="F38" s="40"/>
      <c r="G38" s="40"/>
    </row>
    <row r="39" spans="1:7" ht="17.25" hidden="1">
      <c r="A39" s="44">
        <v>99</v>
      </c>
      <c r="B39" s="10" t="s">
        <v>36</v>
      </c>
      <c r="C39" s="13">
        <v>16276200</v>
      </c>
      <c r="D39" s="46">
        <f t="shared" si="0"/>
        <v>16276200</v>
      </c>
      <c r="E39" s="40"/>
      <c r="F39" s="40"/>
      <c r="G39" s="40"/>
    </row>
    <row r="40" spans="1:7" ht="17.25" hidden="1">
      <c r="A40" s="44">
        <v>99</v>
      </c>
      <c r="B40" s="10" t="s">
        <v>37</v>
      </c>
      <c r="C40" s="13">
        <v>28033600</v>
      </c>
      <c r="D40" s="46">
        <f t="shared" si="0"/>
        <v>28033600</v>
      </c>
      <c r="E40" s="40"/>
      <c r="F40" s="40"/>
      <c r="G40" s="40"/>
    </row>
    <row r="41" spans="1:7" ht="18" hidden="1">
      <c r="A41" s="39">
        <v>6600</v>
      </c>
      <c r="B41" s="11" t="s">
        <v>38</v>
      </c>
      <c r="C41" s="12">
        <f>SUM(C42:C45)</f>
        <v>3836000</v>
      </c>
      <c r="D41" s="48">
        <f t="shared" si="0"/>
        <v>3836000</v>
      </c>
      <c r="E41" s="40"/>
      <c r="F41" s="40"/>
      <c r="G41" s="40"/>
    </row>
    <row r="42" spans="1:7" ht="17.25" hidden="1">
      <c r="A42" s="44">
        <v>1</v>
      </c>
      <c r="B42" s="10" t="s">
        <v>39</v>
      </c>
      <c r="C42" s="13">
        <v>450000</v>
      </c>
      <c r="D42" s="46">
        <f t="shared" si="0"/>
        <v>450000</v>
      </c>
      <c r="E42" s="40"/>
      <c r="F42" s="40"/>
      <c r="G42" s="40"/>
    </row>
    <row r="43" spans="1:7" ht="17.25" hidden="1">
      <c r="A43" s="44">
        <v>17</v>
      </c>
      <c r="B43" s="10" t="s">
        <v>40</v>
      </c>
      <c r="C43" s="13">
        <v>1386000</v>
      </c>
      <c r="D43" s="46">
        <f t="shared" si="0"/>
        <v>1386000</v>
      </c>
      <c r="E43" s="40"/>
      <c r="F43" s="40"/>
      <c r="G43" s="40"/>
    </row>
    <row r="44" spans="1:7" ht="17.25" hidden="1">
      <c r="A44" s="44">
        <v>18</v>
      </c>
      <c r="B44" s="10" t="s">
        <v>41</v>
      </c>
      <c r="C44" s="13">
        <v>1200000</v>
      </c>
      <c r="D44" s="46">
        <f t="shared" si="0"/>
        <v>1200000</v>
      </c>
      <c r="E44" s="40"/>
      <c r="F44" s="40"/>
      <c r="G44" s="40"/>
    </row>
    <row r="45" spans="1:7" ht="17.25" hidden="1">
      <c r="A45" s="44">
        <v>99</v>
      </c>
      <c r="B45" s="14" t="s">
        <v>125</v>
      </c>
      <c r="C45" s="13">
        <v>800000</v>
      </c>
      <c r="D45" s="46">
        <f t="shared" si="0"/>
        <v>800000</v>
      </c>
      <c r="E45" s="40"/>
      <c r="F45" s="40"/>
      <c r="G45" s="40"/>
    </row>
    <row r="46" spans="1:7" ht="18" hidden="1">
      <c r="A46" s="39">
        <v>6700</v>
      </c>
      <c r="B46" s="11" t="s">
        <v>42</v>
      </c>
      <c r="C46" s="12">
        <f>SUM(C47:C50)</f>
        <v>3854000</v>
      </c>
      <c r="D46" s="48">
        <f t="shared" si="0"/>
        <v>3854000</v>
      </c>
      <c r="E46" s="40"/>
      <c r="F46" s="40"/>
      <c r="G46" s="40"/>
    </row>
    <row r="47" spans="1:7" ht="17.25" hidden="1">
      <c r="A47" s="44">
        <v>1</v>
      </c>
      <c r="B47" s="10" t="s">
        <v>43</v>
      </c>
      <c r="C47" s="13">
        <v>254000</v>
      </c>
      <c r="D47" s="46">
        <f t="shared" si="0"/>
        <v>254000</v>
      </c>
      <c r="E47" s="40"/>
      <c r="F47" s="40"/>
      <c r="G47" s="40"/>
    </row>
    <row r="48" spans="1:7" ht="17.25" hidden="1">
      <c r="A48" s="44">
        <v>2</v>
      </c>
      <c r="B48" s="10" t="s">
        <v>44</v>
      </c>
      <c r="C48" s="13">
        <v>600000</v>
      </c>
      <c r="D48" s="46">
        <f t="shared" si="0"/>
        <v>600000</v>
      </c>
      <c r="E48" s="40"/>
      <c r="F48" s="40"/>
      <c r="G48" s="40"/>
    </row>
    <row r="49" spans="1:7" ht="17.25" hidden="1">
      <c r="A49" s="44">
        <v>3</v>
      </c>
      <c r="B49" s="10" t="s">
        <v>45</v>
      </c>
      <c r="C49" s="13"/>
      <c r="D49" s="46">
        <f t="shared" si="0"/>
        <v>0</v>
      </c>
      <c r="E49" s="40"/>
      <c r="F49" s="40"/>
      <c r="G49" s="40"/>
    </row>
    <row r="50" spans="1:7" ht="17.25" hidden="1">
      <c r="A50" s="44">
        <v>4</v>
      </c>
      <c r="B50" s="10" t="s">
        <v>46</v>
      </c>
      <c r="C50" s="13">
        <v>3000000</v>
      </c>
      <c r="D50" s="46">
        <f t="shared" si="0"/>
        <v>3000000</v>
      </c>
      <c r="E50" s="40"/>
      <c r="F50" s="40"/>
      <c r="G50" s="40"/>
    </row>
    <row r="51" spans="1:7" ht="18" hidden="1">
      <c r="A51" s="39">
        <v>6750</v>
      </c>
      <c r="B51" s="11" t="s">
        <v>47</v>
      </c>
      <c r="C51" s="12">
        <f>SUM(C52:C55)</f>
        <v>13960000</v>
      </c>
      <c r="D51" s="48">
        <f t="shared" si="0"/>
        <v>13960000</v>
      </c>
      <c r="E51" s="40"/>
      <c r="F51" s="40"/>
      <c r="G51" s="40"/>
    </row>
    <row r="52" spans="1:7" ht="17.25" hidden="1">
      <c r="A52" s="44">
        <v>51</v>
      </c>
      <c r="B52" s="10" t="s">
        <v>48</v>
      </c>
      <c r="C52" s="13"/>
      <c r="D52" s="46">
        <f t="shared" si="0"/>
        <v>0</v>
      </c>
      <c r="E52" s="40"/>
      <c r="F52" s="40"/>
      <c r="G52" s="40"/>
    </row>
    <row r="53" spans="1:7" ht="17.25" hidden="1">
      <c r="A53" s="44">
        <v>57</v>
      </c>
      <c r="B53" s="10" t="s">
        <v>49</v>
      </c>
      <c r="C53" s="13">
        <v>5420000</v>
      </c>
      <c r="D53" s="46"/>
      <c r="E53" s="40"/>
      <c r="F53" s="40"/>
      <c r="G53" s="40"/>
    </row>
    <row r="54" spans="1:7" ht="17.25" hidden="1">
      <c r="A54" s="44">
        <v>58</v>
      </c>
      <c r="B54" s="10" t="s">
        <v>50</v>
      </c>
      <c r="C54" s="13"/>
      <c r="D54" s="46">
        <f t="shared" si="0"/>
        <v>0</v>
      </c>
      <c r="E54" s="40"/>
      <c r="F54" s="40"/>
      <c r="G54" s="40"/>
    </row>
    <row r="55" spans="1:7" ht="17.25" hidden="1">
      <c r="A55" s="44">
        <v>99</v>
      </c>
      <c r="B55" s="10" t="s">
        <v>51</v>
      </c>
      <c r="C55" s="13">
        <v>8540000</v>
      </c>
      <c r="D55" s="46">
        <f t="shared" si="0"/>
        <v>8540000</v>
      </c>
      <c r="E55" s="40"/>
      <c r="F55" s="40"/>
      <c r="G55" s="40"/>
    </row>
    <row r="56" spans="1:7" ht="18" hidden="1">
      <c r="A56" s="39">
        <v>6900</v>
      </c>
      <c r="B56" s="11" t="s">
        <v>52</v>
      </c>
      <c r="C56" s="12">
        <f>SUM(C57:C63)</f>
        <v>168931000</v>
      </c>
      <c r="D56" s="48">
        <f t="shared" si="0"/>
        <v>168931000</v>
      </c>
      <c r="E56" s="40"/>
      <c r="F56" s="40"/>
      <c r="G56" s="40"/>
    </row>
    <row r="57" spans="1:7" ht="17.25" hidden="1">
      <c r="A57" s="44">
        <v>7</v>
      </c>
      <c r="B57" s="10" t="s">
        <v>53</v>
      </c>
      <c r="C57" s="13"/>
      <c r="D57" s="46">
        <f t="shared" si="0"/>
        <v>0</v>
      </c>
      <c r="E57" s="40"/>
      <c r="F57" s="40"/>
      <c r="G57" s="40"/>
    </row>
    <row r="58" spans="1:7" ht="17.25" hidden="1">
      <c r="A58" s="44">
        <v>12</v>
      </c>
      <c r="B58" s="10" t="s">
        <v>54</v>
      </c>
      <c r="C58" s="13">
        <v>4500000</v>
      </c>
      <c r="D58" s="46">
        <f t="shared" si="0"/>
        <v>4500000</v>
      </c>
      <c r="E58" s="40"/>
      <c r="F58" s="40"/>
      <c r="G58" s="40"/>
    </row>
    <row r="59" spans="1:7" ht="17.25" hidden="1">
      <c r="A59" s="44">
        <v>13</v>
      </c>
      <c r="B59" s="10" t="s">
        <v>55</v>
      </c>
      <c r="C59" s="13"/>
      <c r="D59" s="46">
        <f t="shared" si="0"/>
        <v>0</v>
      </c>
      <c r="E59" s="40"/>
      <c r="F59" s="40"/>
      <c r="G59" s="40"/>
    </row>
    <row r="60" spans="1:7" ht="17.25" hidden="1">
      <c r="A60" s="44">
        <v>16</v>
      </c>
      <c r="B60" s="10" t="s">
        <v>56</v>
      </c>
      <c r="C60" s="13"/>
      <c r="D60" s="46">
        <f t="shared" si="0"/>
        <v>0</v>
      </c>
      <c r="E60" s="40"/>
      <c r="F60" s="40"/>
      <c r="G60" s="40"/>
    </row>
    <row r="61" spans="1:7" ht="17.25" hidden="1">
      <c r="A61" s="44">
        <v>17</v>
      </c>
      <c r="B61" s="10" t="s">
        <v>57</v>
      </c>
      <c r="C61" s="13"/>
      <c r="D61" s="46">
        <f t="shared" si="0"/>
        <v>0</v>
      </c>
      <c r="E61" s="40"/>
      <c r="F61" s="40"/>
      <c r="G61" s="40"/>
    </row>
    <row r="62" spans="1:7" ht="17.25" hidden="1">
      <c r="A62" s="44">
        <v>21</v>
      </c>
      <c r="B62" s="10" t="s">
        <v>58</v>
      </c>
      <c r="C62" s="13">
        <v>9440000</v>
      </c>
      <c r="D62" s="46">
        <f t="shared" si="0"/>
        <v>9440000</v>
      </c>
      <c r="E62" s="40"/>
      <c r="F62" s="40"/>
      <c r="G62" s="40"/>
    </row>
    <row r="63" spans="1:7" ht="17.25" hidden="1">
      <c r="A63" s="44">
        <v>49</v>
      </c>
      <c r="B63" s="10" t="s">
        <v>59</v>
      </c>
      <c r="C63" s="13">
        <v>154991000</v>
      </c>
      <c r="D63" s="46">
        <f t="shared" si="0"/>
        <v>154991000</v>
      </c>
      <c r="E63" s="40"/>
      <c r="F63" s="40"/>
      <c r="G63" s="40"/>
    </row>
    <row r="64" spans="1:7" ht="18" hidden="1">
      <c r="A64" s="39">
        <v>7000</v>
      </c>
      <c r="B64" s="11" t="s">
        <v>60</v>
      </c>
      <c r="C64" s="12">
        <f>SUM(C65:C69)</f>
        <v>18280000</v>
      </c>
      <c r="D64" s="48">
        <f t="shared" si="0"/>
        <v>18280000</v>
      </c>
      <c r="E64" s="40"/>
      <c r="F64" s="40"/>
      <c r="G64" s="40"/>
    </row>
    <row r="65" spans="1:7" ht="17.25" hidden="1">
      <c r="A65" s="44">
        <v>1</v>
      </c>
      <c r="B65" s="10" t="s">
        <v>61</v>
      </c>
      <c r="C65" s="13">
        <v>4000000</v>
      </c>
      <c r="D65" s="46">
        <f t="shared" si="0"/>
        <v>4000000</v>
      </c>
      <c r="E65" s="40"/>
      <c r="F65" s="40"/>
      <c r="G65" s="40"/>
    </row>
    <row r="66" spans="1:7" ht="17.25" hidden="1">
      <c r="A66" s="44">
        <v>3</v>
      </c>
      <c r="B66" s="10" t="s">
        <v>62</v>
      </c>
      <c r="C66" s="13"/>
      <c r="D66" s="46">
        <f t="shared" si="0"/>
        <v>0</v>
      </c>
      <c r="E66" s="40"/>
      <c r="F66" s="40"/>
      <c r="G66" s="40"/>
    </row>
    <row r="67" spans="1:7" ht="17.25" hidden="1">
      <c r="A67" s="44">
        <v>4</v>
      </c>
      <c r="B67" s="10" t="s">
        <v>63</v>
      </c>
      <c r="C67" s="13"/>
      <c r="D67" s="46">
        <f t="shared" si="0"/>
        <v>0</v>
      </c>
      <c r="E67" s="40"/>
      <c r="F67" s="40"/>
      <c r="G67" s="40"/>
    </row>
    <row r="68" spans="1:7" ht="17.25" hidden="1">
      <c r="A68" s="44">
        <v>6</v>
      </c>
      <c r="B68" s="10" t="s">
        <v>64</v>
      </c>
      <c r="C68" s="13"/>
      <c r="D68" s="46">
        <f t="shared" si="0"/>
        <v>0</v>
      </c>
      <c r="E68" s="40"/>
      <c r="F68" s="40"/>
      <c r="G68" s="40"/>
    </row>
    <row r="69" spans="1:7" ht="17.25" hidden="1">
      <c r="A69" s="44">
        <v>49</v>
      </c>
      <c r="B69" s="10" t="s">
        <v>65</v>
      </c>
      <c r="C69" s="13">
        <v>14280000</v>
      </c>
      <c r="D69" s="46">
        <f t="shared" si="0"/>
        <v>14280000</v>
      </c>
      <c r="E69" s="40"/>
      <c r="F69" s="40"/>
      <c r="G69" s="40"/>
    </row>
    <row r="70" spans="1:7" ht="18" hidden="1">
      <c r="A70" s="39">
        <v>7750</v>
      </c>
      <c r="B70" s="11" t="s">
        <v>65</v>
      </c>
      <c r="C70" s="15">
        <f>SUM(C71:C75)</f>
        <v>4649000</v>
      </c>
      <c r="D70" s="48">
        <f t="shared" si="0"/>
        <v>4649000</v>
      </c>
      <c r="E70" s="40"/>
      <c r="F70" s="40"/>
      <c r="G70" s="40"/>
    </row>
    <row r="71" spans="1:7" ht="17.25" hidden="1">
      <c r="A71" s="44">
        <v>56</v>
      </c>
      <c r="B71" s="10" t="s">
        <v>66</v>
      </c>
      <c r="C71" s="16">
        <v>209000</v>
      </c>
      <c r="D71" s="46">
        <f t="shared" si="0"/>
        <v>209000</v>
      </c>
      <c r="E71" s="40"/>
      <c r="F71" s="40"/>
      <c r="G71" s="40"/>
    </row>
    <row r="72" spans="1:7" ht="17.25" hidden="1">
      <c r="A72" s="44">
        <v>58</v>
      </c>
      <c r="B72" s="10" t="s">
        <v>67</v>
      </c>
      <c r="C72" s="16"/>
      <c r="D72" s="46">
        <f t="shared" si="0"/>
        <v>0</v>
      </c>
      <c r="E72" s="40"/>
      <c r="F72" s="40"/>
      <c r="G72" s="40"/>
    </row>
    <row r="73" spans="1:7" ht="17.25" hidden="1">
      <c r="A73" s="44">
        <v>61</v>
      </c>
      <c r="B73" s="10" t="s">
        <v>68</v>
      </c>
      <c r="C73" s="16"/>
      <c r="D73" s="46">
        <f t="shared" si="0"/>
        <v>0</v>
      </c>
      <c r="E73" s="40"/>
      <c r="F73" s="40"/>
      <c r="G73" s="40"/>
    </row>
    <row r="74" spans="1:7" ht="17.25" hidden="1">
      <c r="A74" s="44">
        <v>64</v>
      </c>
      <c r="B74" s="10" t="s">
        <v>69</v>
      </c>
      <c r="C74" s="16"/>
      <c r="D74" s="46">
        <f t="shared" si="0"/>
        <v>0</v>
      </c>
      <c r="E74" s="40"/>
      <c r="F74" s="40"/>
      <c r="G74" s="40"/>
    </row>
    <row r="75" spans="1:7" ht="17.25" hidden="1">
      <c r="A75" s="44">
        <v>99</v>
      </c>
      <c r="B75" s="10" t="s">
        <v>65</v>
      </c>
      <c r="C75" s="16">
        <v>4440000</v>
      </c>
      <c r="D75" s="46">
        <f t="shared" si="0"/>
        <v>4440000</v>
      </c>
      <c r="E75" s="40"/>
      <c r="F75" s="40"/>
      <c r="G75" s="40"/>
    </row>
    <row r="76" spans="1:7" ht="18" hidden="1">
      <c r="A76" s="39">
        <v>7850</v>
      </c>
      <c r="B76" s="17" t="s">
        <v>70</v>
      </c>
      <c r="C76" s="15">
        <f>SUM(C77)</f>
        <v>0</v>
      </c>
      <c r="D76" s="48">
        <f t="shared" si="0"/>
        <v>0</v>
      </c>
      <c r="E76" s="40"/>
      <c r="F76" s="40"/>
      <c r="G76" s="40"/>
    </row>
    <row r="77" spans="1:7" ht="17.25" hidden="1">
      <c r="A77" s="44">
        <v>54</v>
      </c>
      <c r="B77" s="10" t="s">
        <v>71</v>
      </c>
      <c r="C77" s="13"/>
      <c r="D77" s="46">
        <f t="shared" si="0"/>
        <v>0</v>
      </c>
      <c r="E77" s="40"/>
      <c r="F77" s="40"/>
      <c r="G77" s="40"/>
    </row>
    <row r="78" spans="1:7" ht="18" hidden="1">
      <c r="A78" s="44">
        <v>9050</v>
      </c>
      <c r="B78" s="11" t="s">
        <v>72</v>
      </c>
      <c r="C78" s="12">
        <f>C79</f>
        <v>0</v>
      </c>
      <c r="D78" s="48">
        <f t="shared" si="0"/>
        <v>0</v>
      </c>
      <c r="E78" s="40"/>
      <c r="F78" s="40"/>
      <c r="G78" s="40"/>
    </row>
    <row r="79" spans="1:7" ht="17.25" hidden="1">
      <c r="A79" s="44">
        <v>99</v>
      </c>
      <c r="B79" s="10" t="s">
        <v>73</v>
      </c>
      <c r="C79" s="13"/>
      <c r="D79" s="46">
        <f t="shared" si="0"/>
        <v>0</v>
      </c>
      <c r="E79" s="40"/>
      <c r="F79" s="40"/>
      <c r="G79" s="40"/>
    </row>
    <row r="80" spans="1:7" ht="18" hidden="1">
      <c r="A80" s="42">
        <v>3</v>
      </c>
      <c r="B80" s="38" t="s">
        <v>127</v>
      </c>
      <c r="C80" s="12">
        <f>C81+C84+C91</f>
        <v>45868920</v>
      </c>
      <c r="D80" s="46">
        <f t="shared" si="0"/>
        <v>45868920</v>
      </c>
      <c r="E80" s="40"/>
      <c r="F80" s="40"/>
      <c r="G80" s="40"/>
    </row>
    <row r="81" spans="1:7" ht="15.75" hidden="1">
      <c r="A81" s="42">
        <v>6000</v>
      </c>
      <c r="B81" s="38" t="s">
        <v>126</v>
      </c>
      <c r="C81" s="68">
        <f>SUM(C82:C83)</f>
        <v>25979400</v>
      </c>
      <c r="D81" s="48">
        <f>C81</f>
        <v>25979400</v>
      </c>
      <c r="E81" s="40"/>
      <c r="F81" s="40"/>
      <c r="G81" s="40"/>
    </row>
    <row r="82" spans="1:7" ht="16.5" hidden="1">
      <c r="A82" s="44">
        <v>1</v>
      </c>
      <c r="B82" s="10" t="s">
        <v>15</v>
      </c>
      <c r="C82" s="45">
        <v>16524000</v>
      </c>
      <c r="D82" s="46">
        <f aca="true" t="shared" si="1" ref="D82:D95">C82</f>
        <v>16524000</v>
      </c>
      <c r="E82" s="40"/>
      <c r="F82" s="40"/>
      <c r="G82" s="40"/>
    </row>
    <row r="83" spans="1:7" ht="16.5" hidden="1">
      <c r="A83" s="44">
        <v>3</v>
      </c>
      <c r="B83" s="10" t="s">
        <v>118</v>
      </c>
      <c r="C83" s="45">
        <v>9455400</v>
      </c>
      <c r="D83" s="46">
        <f t="shared" si="1"/>
        <v>9455400</v>
      </c>
      <c r="E83" s="40"/>
      <c r="F83" s="40"/>
      <c r="G83" s="40"/>
    </row>
    <row r="84" spans="1:7" ht="18" hidden="1">
      <c r="A84" s="44">
        <v>6100</v>
      </c>
      <c r="B84" s="11" t="s">
        <v>16</v>
      </c>
      <c r="C84" s="47">
        <f>SUM(C85:C90)</f>
        <v>12607751</v>
      </c>
      <c r="D84" s="48">
        <f t="shared" si="1"/>
        <v>12607751</v>
      </c>
      <c r="E84" s="40"/>
      <c r="F84" s="40"/>
      <c r="G84" s="40"/>
    </row>
    <row r="85" spans="1:7" ht="16.5" hidden="1">
      <c r="A85" s="44">
        <v>1</v>
      </c>
      <c r="B85" s="10" t="s">
        <v>17</v>
      </c>
      <c r="C85" s="45">
        <v>585000</v>
      </c>
      <c r="D85" s="46">
        <f t="shared" si="1"/>
        <v>585000</v>
      </c>
      <c r="E85" s="40"/>
      <c r="F85" s="40"/>
      <c r="G85" s="40"/>
    </row>
    <row r="86" spans="1:7" ht="16.5" hidden="1">
      <c r="A86" s="44">
        <v>12</v>
      </c>
      <c r="B86" s="10" t="s">
        <v>18</v>
      </c>
      <c r="C86" s="45">
        <v>7434039</v>
      </c>
      <c r="D86" s="46">
        <f t="shared" si="1"/>
        <v>7434039</v>
      </c>
      <c r="E86" s="40"/>
      <c r="F86" s="40"/>
      <c r="G86" s="40"/>
    </row>
    <row r="87" spans="1:7" ht="16.5" hidden="1">
      <c r="A87" s="44">
        <v>13</v>
      </c>
      <c r="B87" s="10" t="s">
        <v>19</v>
      </c>
      <c r="C87" s="45">
        <v>81000</v>
      </c>
      <c r="D87" s="46">
        <f t="shared" si="1"/>
        <v>81000</v>
      </c>
      <c r="E87" s="40"/>
      <c r="F87" s="40"/>
      <c r="G87" s="40"/>
    </row>
    <row r="88" spans="1:7" ht="16.5" hidden="1">
      <c r="A88" s="44">
        <v>15</v>
      </c>
      <c r="B88" s="10" t="s">
        <v>20</v>
      </c>
      <c r="C88" s="45">
        <v>4108004</v>
      </c>
      <c r="D88" s="46">
        <f t="shared" si="1"/>
        <v>4108004</v>
      </c>
      <c r="E88" s="40"/>
      <c r="F88" s="40"/>
      <c r="G88" s="40"/>
    </row>
    <row r="89" spans="1:7" ht="16.5" hidden="1">
      <c r="A89" s="44">
        <v>17</v>
      </c>
      <c r="B89" s="10" t="s">
        <v>21</v>
      </c>
      <c r="C89" s="45">
        <v>372708</v>
      </c>
      <c r="D89" s="46">
        <f t="shared" si="1"/>
        <v>372708</v>
      </c>
      <c r="E89" s="40"/>
      <c r="F89" s="40"/>
      <c r="G89" s="40"/>
    </row>
    <row r="90" spans="1:7" ht="16.5" hidden="1">
      <c r="A90" s="44">
        <v>49</v>
      </c>
      <c r="B90" s="10" t="s">
        <v>22</v>
      </c>
      <c r="C90" s="45">
        <v>27000</v>
      </c>
      <c r="D90" s="46">
        <f t="shared" si="1"/>
        <v>27000</v>
      </c>
      <c r="E90" s="40"/>
      <c r="F90" s="40"/>
      <c r="G90" s="40"/>
    </row>
    <row r="91" spans="1:7" ht="18" hidden="1">
      <c r="A91" s="39">
        <v>6300</v>
      </c>
      <c r="B91" s="11" t="s">
        <v>23</v>
      </c>
      <c r="C91" s="47">
        <f>SUM(C92:C95)</f>
        <v>7281769</v>
      </c>
      <c r="D91" s="48">
        <f t="shared" si="1"/>
        <v>7281769</v>
      </c>
      <c r="E91" s="40"/>
      <c r="F91" s="40"/>
      <c r="G91" s="40"/>
    </row>
    <row r="92" spans="1:7" ht="16.5" hidden="1">
      <c r="A92" s="44">
        <v>1</v>
      </c>
      <c r="B92" s="10" t="s">
        <v>24</v>
      </c>
      <c r="C92" s="45">
        <v>5432513</v>
      </c>
      <c r="D92" s="46">
        <f t="shared" si="1"/>
        <v>5432513</v>
      </c>
      <c r="E92" s="40"/>
      <c r="F92" s="40"/>
      <c r="G92" s="40"/>
    </row>
    <row r="93" spans="1:7" ht="16.5" hidden="1">
      <c r="A93" s="44">
        <v>2</v>
      </c>
      <c r="B93" s="10" t="s">
        <v>25</v>
      </c>
      <c r="C93" s="45">
        <v>931288</v>
      </c>
      <c r="D93" s="46">
        <f t="shared" si="1"/>
        <v>931288</v>
      </c>
      <c r="E93" s="40"/>
      <c r="F93" s="40"/>
      <c r="G93" s="40"/>
    </row>
    <row r="94" spans="1:7" ht="16.5" hidden="1">
      <c r="A94" s="44">
        <v>3</v>
      </c>
      <c r="B94" s="10" t="s">
        <v>26</v>
      </c>
      <c r="C94" s="45">
        <v>620859</v>
      </c>
      <c r="D94" s="46">
        <f t="shared" si="1"/>
        <v>620859</v>
      </c>
      <c r="E94" s="40"/>
      <c r="F94" s="40"/>
      <c r="G94" s="40"/>
    </row>
    <row r="95" spans="1:7" ht="16.5" hidden="1">
      <c r="A95" s="44">
        <v>4</v>
      </c>
      <c r="B95" s="10" t="s">
        <v>27</v>
      </c>
      <c r="C95" s="45">
        <v>297109</v>
      </c>
      <c r="D95" s="46">
        <f t="shared" si="1"/>
        <v>297109</v>
      </c>
      <c r="E95" s="40"/>
      <c r="F95" s="40"/>
      <c r="G95" s="40"/>
    </row>
    <row r="96" spans="1:7" ht="18" hidden="1">
      <c r="A96" s="42">
        <v>3</v>
      </c>
      <c r="B96" s="38" t="s">
        <v>75</v>
      </c>
      <c r="C96" s="70">
        <f>C97+C99+C104+C106</f>
        <v>466828500</v>
      </c>
      <c r="D96" s="48">
        <f aca="true" t="shared" si="2" ref="D96:D119">C96</f>
        <v>466828500</v>
      </c>
      <c r="E96" s="40"/>
      <c r="F96" s="40"/>
      <c r="G96" s="40"/>
    </row>
    <row r="97" spans="1:7" s="32" customFormat="1" ht="18" hidden="1">
      <c r="A97" s="39">
        <v>6100</v>
      </c>
      <c r="B97" s="11" t="s">
        <v>28</v>
      </c>
      <c r="C97" s="15">
        <f>C98</f>
        <v>52336258</v>
      </c>
      <c r="D97" s="48">
        <f t="shared" si="2"/>
        <v>52336258</v>
      </c>
      <c r="E97" s="42"/>
      <c r="F97" s="42"/>
      <c r="G97" s="42"/>
    </row>
    <row r="98" spans="1:7" ht="17.25" hidden="1">
      <c r="A98" s="44">
        <v>6</v>
      </c>
      <c r="B98" s="10" t="s">
        <v>76</v>
      </c>
      <c r="C98" s="16">
        <v>52336258</v>
      </c>
      <c r="D98" s="46">
        <f t="shared" si="2"/>
        <v>52336258</v>
      </c>
      <c r="E98" s="40"/>
      <c r="F98" s="40"/>
      <c r="G98" s="40"/>
    </row>
    <row r="99" spans="1:7" ht="18" hidden="1">
      <c r="A99" s="44">
        <v>6400</v>
      </c>
      <c r="B99" s="11" t="s">
        <v>77</v>
      </c>
      <c r="C99" s="15">
        <f>SUM(C100:C103)</f>
        <v>159710242</v>
      </c>
      <c r="D99" s="48">
        <f t="shared" si="2"/>
        <v>159710242</v>
      </c>
      <c r="E99" s="40"/>
      <c r="F99" s="40"/>
      <c r="G99" s="40"/>
    </row>
    <row r="100" spans="1:7" ht="17.25" hidden="1">
      <c r="A100" s="44">
        <v>6</v>
      </c>
      <c r="B100" s="18" t="s">
        <v>78</v>
      </c>
      <c r="C100" s="16"/>
      <c r="D100" s="46">
        <f t="shared" si="2"/>
        <v>0</v>
      </c>
      <c r="E100" s="40"/>
      <c r="F100" s="40"/>
      <c r="G100" s="40"/>
    </row>
    <row r="101" spans="1:7" ht="17.25" hidden="1">
      <c r="A101" s="44">
        <v>49</v>
      </c>
      <c r="B101" s="10" t="s">
        <v>79</v>
      </c>
      <c r="C101" s="16">
        <v>159710242</v>
      </c>
      <c r="D101" s="46">
        <f t="shared" si="2"/>
        <v>159710242</v>
      </c>
      <c r="E101" s="40"/>
      <c r="F101" s="40"/>
      <c r="G101" s="40"/>
    </row>
    <row r="102" spans="1:7" ht="17.25" hidden="1">
      <c r="A102" s="44">
        <v>6550</v>
      </c>
      <c r="B102" s="10" t="s">
        <v>34</v>
      </c>
      <c r="C102" s="16"/>
      <c r="D102" s="46">
        <f t="shared" si="2"/>
        <v>0</v>
      </c>
      <c r="E102" s="40"/>
      <c r="F102" s="40"/>
      <c r="G102" s="40"/>
    </row>
    <row r="103" spans="1:7" ht="17.25" hidden="1">
      <c r="A103" s="44">
        <v>52</v>
      </c>
      <c r="B103" s="10" t="s">
        <v>80</v>
      </c>
      <c r="C103" s="16"/>
      <c r="D103" s="46">
        <f t="shared" si="2"/>
        <v>0</v>
      </c>
      <c r="E103" s="40"/>
      <c r="F103" s="40"/>
      <c r="G103" s="40"/>
    </row>
    <row r="104" spans="1:7" s="32" customFormat="1" ht="18" hidden="1">
      <c r="A104" s="39">
        <v>6750</v>
      </c>
      <c r="B104" s="11" t="s">
        <v>47</v>
      </c>
      <c r="C104" s="69">
        <f>C105</f>
        <v>8258000</v>
      </c>
      <c r="D104" s="48">
        <f t="shared" si="2"/>
        <v>8258000</v>
      </c>
      <c r="E104" s="42"/>
      <c r="F104" s="42"/>
      <c r="G104" s="42"/>
    </row>
    <row r="105" spans="1:7" ht="17.25" hidden="1">
      <c r="A105" s="44">
        <v>58</v>
      </c>
      <c r="B105" s="10" t="s">
        <v>81</v>
      </c>
      <c r="C105" s="19">
        <v>8258000</v>
      </c>
      <c r="D105" s="46">
        <f t="shared" si="2"/>
        <v>8258000</v>
      </c>
      <c r="E105" s="40"/>
      <c r="F105" s="40"/>
      <c r="G105" s="40"/>
    </row>
    <row r="106" spans="1:7" ht="18" hidden="1">
      <c r="A106" s="44">
        <v>6900</v>
      </c>
      <c r="B106" s="11" t="s">
        <v>52</v>
      </c>
      <c r="C106" s="15">
        <f>C108</f>
        <v>246524000</v>
      </c>
      <c r="D106" s="48">
        <f t="shared" si="2"/>
        <v>246524000</v>
      </c>
      <c r="E106" s="40"/>
      <c r="F106" s="40"/>
      <c r="G106" s="40"/>
    </row>
    <row r="107" spans="1:7" ht="21" customHeight="1" hidden="1">
      <c r="A107" s="44">
        <v>7</v>
      </c>
      <c r="B107" s="10" t="s">
        <v>53</v>
      </c>
      <c r="C107" s="16"/>
      <c r="D107" s="46">
        <f t="shared" si="2"/>
        <v>0</v>
      </c>
      <c r="E107" s="40"/>
      <c r="F107" s="40"/>
      <c r="G107" s="40"/>
    </row>
    <row r="108" spans="1:7" ht="21" customHeight="1" hidden="1">
      <c r="A108" s="44">
        <v>49</v>
      </c>
      <c r="B108" s="10" t="s">
        <v>128</v>
      </c>
      <c r="C108" s="16">
        <v>246524000</v>
      </c>
      <c r="D108" s="46">
        <f t="shared" si="2"/>
        <v>246524000</v>
      </c>
      <c r="E108" s="40"/>
      <c r="F108" s="40"/>
      <c r="G108" s="40"/>
    </row>
    <row r="109" spans="1:7" ht="21" customHeight="1" hidden="1">
      <c r="A109" s="44">
        <v>7000</v>
      </c>
      <c r="B109" s="10" t="s">
        <v>82</v>
      </c>
      <c r="C109" s="16"/>
      <c r="D109" s="46">
        <f t="shared" si="2"/>
        <v>0</v>
      </c>
      <c r="E109" s="40"/>
      <c r="F109" s="40"/>
      <c r="G109" s="40"/>
    </row>
    <row r="110" spans="1:7" ht="21" customHeight="1" hidden="1">
      <c r="A110" s="44">
        <v>4</v>
      </c>
      <c r="B110" s="10" t="s">
        <v>63</v>
      </c>
      <c r="C110" s="16"/>
      <c r="D110" s="46">
        <f t="shared" si="2"/>
        <v>0</v>
      </c>
      <c r="E110" s="40"/>
      <c r="F110" s="40"/>
      <c r="G110" s="40"/>
    </row>
    <row r="111" spans="1:7" ht="18" hidden="1">
      <c r="A111" s="39">
        <v>7750</v>
      </c>
      <c r="B111" s="11" t="s">
        <v>65</v>
      </c>
      <c r="C111" s="15"/>
      <c r="D111" s="46">
        <f t="shared" si="2"/>
        <v>0</v>
      </c>
      <c r="E111" s="40"/>
      <c r="F111" s="40"/>
      <c r="G111" s="40"/>
    </row>
    <row r="112" spans="1:7" ht="17.25" hidden="1">
      <c r="A112" s="44">
        <v>58</v>
      </c>
      <c r="B112" s="10" t="s">
        <v>83</v>
      </c>
      <c r="C112" s="16"/>
      <c r="D112" s="46">
        <f t="shared" si="2"/>
        <v>0</v>
      </c>
      <c r="E112" s="40"/>
      <c r="F112" s="40"/>
      <c r="G112" s="40"/>
    </row>
    <row r="113" spans="1:7" ht="17.25" hidden="1">
      <c r="A113" s="44">
        <v>99</v>
      </c>
      <c r="B113" s="10" t="s">
        <v>84</v>
      </c>
      <c r="C113" s="16"/>
      <c r="D113" s="46">
        <f t="shared" si="2"/>
        <v>0</v>
      </c>
      <c r="E113" s="40"/>
      <c r="F113" s="40"/>
      <c r="G113" s="40"/>
    </row>
    <row r="114" spans="1:7" ht="17.25" hidden="1">
      <c r="A114" s="44"/>
      <c r="B114" s="10"/>
      <c r="C114" s="16"/>
      <c r="D114" s="46">
        <f t="shared" si="2"/>
        <v>0</v>
      </c>
      <c r="E114" s="40"/>
      <c r="F114" s="40"/>
      <c r="G114" s="40"/>
    </row>
    <row r="115" spans="1:7" ht="18" hidden="1">
      <c r="A115" s="71"/>
      <c r="B115" s="72" t="s">
        <v>74</v>
      </c>
      <c r="C115" s="73">
        <f>C96+C80+C15</f>
        <v>1441702201</v>
      </c>
      <c r="D115" s="73">
        <f>D96+D80+D15</f>
        <v>1441702201</v>
      </c>
      <c r="E115" s="74"/>
      <c r="F115" s="74"/>
      <c r="G115" s="74"/>
    </row>
    <row r="116" spans="1:7" ht="18" hidden="1">
      <c r="A116" s="52"/>
      <c r="B116" s="131" t="s">
        <v>85</v>
      </c>
      <c r="C116" s="132"/>
      <c r="D116" s="46">
        <f t="shared" si="2"/>
        <v>0</v>
      </c>
      <c r="E116" s="40"/>
      <c r="F116" s="40"/>
      <c r="G116" s="40"/>
    </row>
    <row r="117" spans="1:7" s="32" customFormat="1" ht="18" hidden="1">
      <c r="A117" s="44">
        <v>9050</v>
      </c>
      <c r="B117" s="20" t="s">
        <v>86</v>
      </c>
      <c r="C117" s="15">
        <f>SUM(C118:C119)</f>
        <v>0</v>
      </c>
      <c r="D117" s="46">
        <f t="shared" si="2"/>
        <v>0</v>
      </c>
      <c r="E117" s="42"/>
      <c r="F117" s="42"/>
      <c r="G117" s="42"/>
    </row>
    <row r="118" spans="1:7" s="32" customFormat="1" ht="15.75" hidden="1">
      <c r="A118" s="44">
        <v>9063</v>
      </c>
      <c r="B118" s="51"/>
      <c r="C118" s="49"/>
      <c r="D118" s="46">
        <f t="shared" si="2"/>
        <v>0</v>
      </c>
      <c r="E118" s="42"/>
      <c r="F118" s="42"/>
      <c r="G118" s="42"/>
    </row>
    <row r="119" spans="1:7" ht="15.75" hidden="1">
      <c r="A119" s="44">
        <v>9099</v>
      </c>
      <c r="B119" s="14"/>
      <c r="C119" s="49"/>
      <c r="D119" s="46">
        <f t="shared" si="2"/>
        <v>0</v>
      </c>
      <c r="E119" s="40"/>
      <c r="F119" s="40"/>
      <c r="G119" s="40"/>
    </row>
    <row r="120" spans="1:7" ht="18" hidden="1">
      <c r="A120" s="44"/>
      <c r="B120" s="11" t="s">
        <v>74</v>
      </c>
      <c r="C120" s="53">
        <f>C117</f>
        <v>0</v>
      </c>
      <c r="D120" s="53">
        <f>D117</f>
        <v>0</v>
      </c>
      <c r="E120" s="40"/>
      <c r="F120" s="40"/>
      <c r="G120" s="40"/>
    </row>
    <row r="121" spans="1:7" ht="15.75" hidden="1">
      <c r="A121" s="44"/>
      <c r="B121" s="39"/>
      <c r="C121" s="53"/>
      <c r="D121" s="53"/>
      <c r="E121" s="40"/>
      <c r="F121" s="40"/>
      <c r="G121" s="40"/>
    </row>
    <row r="122" spans="1:7" ht="15.75" hidden="1">
      <c r="A122" s="44"/>
      <c r="B122" s="39"/>
      <c r="C122" s="53"/>
      <c r="D122" s="53"/>
      <c r="E122" s="40"/>
      <c r="F122" s="40"/>
      <c r="G122" s="40"/>
    </row>
    <row r="123" spans="1:7" ht="18.75">
      <c r="A123" s="75">
        <v>4</v>
      </c>
      <c r="B123" s="76" t="s">
        <v>283</v>
      </c>
      <c r="C123" s="77"/>
      <c r="D123" s="77"/>
      <c r="E123" s="74"/>
      <c r="F123" s="74"/>
      <c r="G123" s="74"/>
    </row>
    <row r="124" spans="1:7" ht="15.75">
      <c r="A124" s="56" t="s">
        <v>88</v>
      </c>
      <c r="B124" s="50" t="s">
        <v>89</v>
      </c>
      <c r="C124" s="57">
        <f>SUM(C125:C152)</f>
        <v>641985239</v>
      </c>
      <c r="D124" s="57">
        <f>SUM(D125:D152)</f>
        <v>641985239</v>
      </c>
      <c r="E124" s="40"/>
      <c r="F124" s="40"/>
      <c r="G124" s="40"/>
    </row>
    <row r="125" spans="1:7" ht="18">
      <c r="A125" s="78">
        <v>1</v>
      </c>
      <c r="B125" s="8" t="s">
        <v>129</v>
      </c>
      <c r="C125" s="79">
        <v>19076000</v>
      </c>
      <c r="D125" s="67">
        <f>C125</f>
        <v>19076000</v>
      </c>
      <c r="E125" s="40"/>
      <c r="F125" s="40"/>
      <c r="G125" s="40"/>
    </row>
    <row r="126" spans="1:7" ht="18">
      <c r="A126" s="78">
        <v>2</v>
      </c>
      <c r="B126" s="8" t="s">
        <v>130</v>
      </c>
      <c r="C126" s="79">
        <v>219404250</v>
      </c>
      <c r="D126" s="67">
        <f aca="true" t="shared" si="3" ref="D126:D152">C126</f>
        <v>219404250</v>
      </c>
      <c r="E126" s="40"/>
      <c r="F126" s="40"/>
      <c r="G126" s="40"/>
    </row>
    <row r="127" spans="1:7" ht="18">
      <c r="A127" s="78">
        <v>3</v>
      </c>
      <c r="B127" s="8" t="s">
        <v>131</v>
      </c>
      <c r="C127" s="79">
        <v>76200000</v>
      </c>
      <c r="D127" s="67">
        <f t="shared" si="3"/>
        <v>76200000</v>
      </c>
      <c r="E127" s="40"/>
      <c r="F127" s="40"/>
      <c r="G127" s="40"/>
    </row>
    <row r="128" spans="1:7" ht="18">
      <c r="A128" s="78">
        <v>4</v>
      </c>
      <c r="B128" s="8" t="s">
        <v>132</v>
      </c>
      <c r="C128" s="79">
        <v>11806300</v>
      </c>
      <c r="D128" s="67">
        <f t="shared" si="3"/>
        <v>11806300</v>
      </c>
      <c r="E128" s="40"/>
      <c r="F128" s="40"/>
      <c r="G128" s="40"/>
    </row>
    <row r="129" spans="1:7" ht="18">
      <c r="A129" s="78">
        <v>5</v>
      </c>
      <c r="B129" s="8" t="s">
        <v>133</v>
      </c>
      <c r="C129" s="79">
        <v>843400</v>
      </c>
      <c r="D129" s="67">
        <f t="shared" si="3"/>
        <v>843400</v>
      </c>
      <c r="E129" s="40"/>
      <c r="F129" s="40"/>
      <c r="G129" s="40"/>
    </row>
    <row r="130" spans="1:7" ht="18">
      <c r="A130" s="78">
        <v>6</v>
      </c>
      <c r="B130" s="8" t="s">
        <v>134</v>
      </c>
      <c r="C130" s="79">
        <v>0</v>
      </c>
      <c r="D130" s="67">
        <f t="shared" si="3"/>
        <v>0</v>
      </c>
      <c r="E130" s="40"/>
      <c r="F130" s="40"/>
      <c r="G130" s="40"/>
    </row>
    <row r="131" spans="1:7" ht="18">
      <c r="A131" s="78">
        <v>7</v>
      </c>
      <c r="B131" s="8" t="s">
        <v>135</v>
      </c>
      <c r="C131" s="79">
        <v>0</v>
      </c>
      <c r="D131" s="67">
        <f t="shared" si="3"/>
        <v>0</v>
      </c>
      <c r="E131" s="40"/>
      <c r="F131" s="40"/>
      <c r="G131" s="40"/>
    </row>
    <row r="132" spans="1:7" ht="18">
      <c r="A132" s="78">
        <v>8</v>
      </c>
      <c r="B132" s="8" t="s">
        <v>136</v>
      </c>
      <c r="C132" s="79">
        <v>0</v>
      </c>
      <c r="D132" s="67">
        <f t="shared" si="3"/>
        <v>0</v>
      </c>
      <c r="E132" s="40"/>
      <c r="F132" s="40"/>
      <c r="G132" s="40"/>
    </row>
    <row r="133" spans="1:7" ht="18">
      <c r="A133" s="78">
        <v>9</v>
      </c>
      <c r="B133" s="8" t="s">
        <v>137</v>
      </c>
      <c r="C133" s="79">
        <v>15432000</v>
      </c>
      <c r="D133" s="67">
        <f t="shared" si="3"/>
        <v>15432000</v>
      </c>
      <c r="E133" s="40"/>
      <c r="F133" s="40"/>
      <c r="G133" s="40"/>
    </row>
    <row r="134" spans="1:7" ht="18">
      <c r="A134" s="78">
        <v>10</v>
      </c>
      <c r="B134" s="8" t="s">
        <v>138</v>
      </c>
      <c r="C134" s="79">
        <v>7716000</v>
      </c>
      <c r="D134" s="67">
        <f t="shared" si="3"/>
        <v>7716000</v>
      </c>
      <c r="E134" s="40"/>
      <c r="F134" s="40"/>
      <c r="G134" s="40"/>
    </row>
    <row r="135" spans="1:7" ht="18">
      <c r="A135" s="78">
        <v>11</v>
      </c>
      <c r="B135" s="8" t="s">
        <v>139</v>
      </c>
      <c r="C135" s="79">
        <v>1048000</v>
      </c>
      <c r="D135" s="67">
        <f t="shared" si="3"/>
        <v>1048000</v>
      </c>
      <c r="E135" s="40"/>
      <c r="F135" s="40"/>
      <c r="G135" s="40"/>
    </row>
    <row r="136" spans="1:7" ht="18">
      <c r="A136" s="78">
        <v>12</v>
      </c>
      <c r="B136" s="8" t="s">
        <v>140</v>
      </c>
      <c r="C136" s="79">
        <v>2572000</v>
      </c>
      <c r="D136" s="67">
        <f t="shared" si="3"/>
        <v>2572000</v>
      </c>
      <c r="E136" s="40"/>
      <c r="F136" s="40"/>
      <c r="G136" s="40"/>
    </row>
    <row r="137" spans="1:7" ht="18">
      <c r="A137" s="78">
        <v>13</v>
      </c>
      <c r="B137" s="8" t="s">
        <v>141</v>
      </c>
      <c r="C137" s="79">
        <v>30380000</v>
      </c>
      <c r="D137" s="67">
        <f t="shared" si="3"/>
        <v>30380000</v>
      </c>
      <c r="E137" s="40"/>
      <c r="F137" s="40"/>
      <c r="G137" s="40"/>
    </row>
    <row r="138" spans="1:7" ht="18">
      <c r="A138" s="78">
        <v>14</v>
      </c>
      <c r="B138" s="8" t="s">
        <v>142</v>
      </c>
      <c r="C138" s="79">
        <v>16562000</v>
      </c>
      <c r="D138" s="67">
        <f t="shared" si="3"/>
        <v>16562000</v>
      </c>
      <c r="E138" s="40"/>
      <c r="F138" s="40"/>
      <c r="G138" s="40"/>
    </row>
    <row r="139" spans="1:7" ht="18">
      <c r="A139" s="78">
        <v>15</v>
      </c>
      <c r="B139" s="8" t="s">
        <v>143</v>
      </c>
      <c r="C139" s="79">
        <v>25480000</v>
      </c>
      <c r="D139" s="67">
        <f t="shared" si="3"/>
        <v>25480000</v>
      </c>
      <c r="E139" s="40"/>
      <c r="F139" s="40"/>
      <c r="G139" s="40"/>
    </row>
    <row r="140" spans="1:7" ht="18">
      <c r="A140" s="78">
        <v>16</v>
      </c>
      <c r="B140" s="8" t="s">
        <v>144</v>
      </c>
      <c r="C140" s="79">
        <v>14651000</v>
      </c>
      <c r="D140" s="67">
        <f t="shared" si="3"/>
        <v>14651000</v>
      </c>
      <c r="E140" s="40"/>
      <c r="F140" s="40"/>
      <c r="G140" s="40"/>
    </row>
    <row r="141" spans="1:7" ht="18">
      <c r="A141" s="78">
        <v>17</v>
      </c>
      <c r="B141" s="8" t="s">
        <v>145</v>
      </c>
      <c r="C141" s="79">
        <v>22880000</v>
      </c>
      <c r="D141" s="67">
        <f t="shared" si="3"/>
        <v>22880000</v>
      </c>
      <c r="E141" s="40"/>
      <c r="F141" s="40"/>
      <c r="G141" s="40"/>
    </row>
    <row r="142" spans="1:7" ht="18">
      <c r="A142" s="78">
        <v>18</v>
      </c>
      <c r="B142" s="8" t="s">
        <v>146</v>
      </c>
      <c r="C142" s="79">
        <v>6552000</v>
      </c>
      <c r="D142" s="67">
        <f t="shared" si="3"/>
        <v>6552000</v>
      </c>
      <c r="E142" s="40"/>
      <c r="F142" s="40"/>
      <c r="G142" s="40"/>
    </row>
    <row r="143" spans="1:7" ht="18">
      <c r="A143" s="78">
        <v>19</v>
      </c>
      <c r="B143" s="8" t="s">
        <v>147</v>
      </c>
      <c r="C143" s="79">
        <v>2572000</v>
      </c>
      <c r="D143" s="67">
        <f t="shared" si="3"/>
        <v>2572000</v>
      </c>
      <c r="E143" s="40"/>
      <c r="F143" s="40"/>
      <c r="G143" s="40"/>
    </row>
    <row r="144" spans="1:7" ht="18">
      <c r="A144" s="78">
        <v>20</v>
      </c>
      <c r="B144" s="8" t="s">
        <v>148</v>
      </c>
      <c r="C144" s="79">
        <v>1230000</v>
      </c>
      <c r="D144" s="67">
        <f t="shared" si="3"/>
        <v>1230000</v>
      </c>
      <c r="E144" s="40"/>
      <c r="F144" s="40"/>
      <c r="G144" s="40"/>
    </row>
    <row r="145" spans="1:7" ht="18">
      <c r="A145" s="78">
        <v>21</v>
      </c>
      <c r="B145" s="8" t="s">
        <v>149</v>
      </c>
      <c r="C145" s="79">
        <v>1524000</v>
      </c>
      <c r="D145" s="67">
        <f t="shared" si="3"/>
        <v>1524000</v>
      </c>
      <c r="E145" s="40"/>
      <c r="F145" s="40"/>
      <c r="G145" s="40"/>
    </row>
    <row r="146" spans="1:7" ht="18">
      <c r="A146" s="78">
        <v>22</v>
      </c>
      <c r="B146" s="8" t="s">
        <v>150</v>
      </c>
      <c r="C146" s="79">
        <v>4260000</v>
      </c>
      <c r="D146" s="67">
        <f t="shared" si="3"/>
        <v>4260000</v>
      </c>
      <c r="E146" s="40"/>
      <c r="F146" s="40"/>
      <c r="G146" s="40"/>
    </row>
    <row r="147" spans="1:7" ht="18">
      <c r="A147" s="78">
        <v>23</v>
      </c>
      <c r="B147" s="8" t="s">
        <v>151</v>
      </c>
      <c r="C147" s="79">
        <v>351520</v>
      </c>
      <c r="D147" s="67">
        <f t="shared" si="3"/>
        <v>351520</v>
      </c>
      <c r="E147" s="40"/>
      <c r="F147" s="40"/>
      <c r="G147" s="40"/>
    </row>
    <row r="148" spans="1:7" ht="18">
      <c r="A148" s="78">
        <v>24</v>
      </c>
      <c r="B148" s="8" t="s">
        <v>152</v>
      </c>
      <c r="C148" s="79">
        <v>25791667</v>
      </c>
      <c r="D148" s="67">
        <f t="shared" si="3"/>
        <v>25791667</v>
      </c>
      <c r="E148" s="40"/>
      <c r="F148" s="40"/>
      <c r="G148" s="40"/>
    </row>
    <row r="149" spans="1:7" ht="18">
      <c r="A149" s="78">
        <v>25</v>
      </c>
      <c r="B149" s="8" t="s">
        <v>154</v>
      </c>
      <c r="C149" s="79">
        <v>22704000</v>
      </c>
      <c r="D149" s="67">
        <f t="shared" si="3"/>
        <v>22704000</v>
      </c>
      <c r="E149" s="40"/>
      <c r="F149" s="40"/>
      <c r="G149" s="40"/>
    </row>
    <row r="150" spans="1:7" ht="18.75">
      <c r="A150" s="78">
        <v>26</v>
      </c>
      <c r="B150" s="80" t="s">
        <v>153</v>
      </c>
      <c r="C150" s="7">
        <v>105958602</v>
      </c>
      <c r="D150" s="67">
        <f t="shared" si="3"/>
        <v>105958602</v>
      </c>
      <c r="E150" s="40"/>
      <c r="F150" s="40"/>
      <c r="G150" s="40"/>
    </row>
    <row r="151" spans="1:7" ht="18.75">
      <c r="A151" s="78">
        <v>27</v>
      </c>
      <c r="B151" s="80" t="s">
        <v>155</v>
      </c>
      <c r="C151" s="79">
        <v>6609500</v>
      </c>
      <c r="D151" s="67">
        <f t="shared" si="3"/>
        <v>6609500</v>
      </c>
      <c r="E151" s="40"/>
      <c r="F151" s="40"/>
      <c r="G151" s="40"/>
    </row>
    <row r="152" spans="1:7" ht="18.75">
      <c r="A152" s="78">
        <v>28</v>
      </c>
      <c r="B152" s="80" t="s">
        <v>115</v>
      </c>
      <c r="C152" s="79">
        <v>381000</v>
      </c>
      <c r="D152" s="67">
        <f t="shared" si="3"/>
        <v>381000</v>
      </c>
      <c r="E152" s="40"/>
      <c r="F152" s="40"/>
      <c r="G152" s="40"/>
    </row>
    <row r="153" spans="1:7" ht="15.75">
      <c r="A153" s="59" t="s">
        <v>90</v>
      </c>
      <c r="B153" s="60" t="s">
        <v>91</v>
      </c>
      <c r="C153" s="23">
        <f>SUM(C154:C181)</f>
        <v>16355000</v>
      </c>
      <c r="D153" s="23">
        <f>SUM(D154:D181)</f>
        <v>16355000</v>
      </c>
      <c r="E153" s="40"/>
      <c r="F153" s="40"/>
      <c r="G153" s="40"/>
    </row>
    <row r="154" spans="1:7" ht="18">
      <c r="A154" s="78">
        <v>1</v>
      </c>
      <c r="B154" s="8" t="s">
        <v>129</v>
      </c>
      <c r="C154" s="79"/>
      <c r="D154" s="67">
        <f>C154</f>
        <v>0</v>
      </c>
      <c r="E154" s="40"/>
      <c r="F154" s="40"/>
      <c r="G154" s="40"/>
    </row>
    <row r="155" spans="1:7" ht="18">
      <c r="A155" s="78">
        <v>2</v>
      </c>
      <c r="B155" s="8" t="s">
        <v>130</v>
      </c>
      <c r="C155" s="79"/>
      <c r="D155" s="67">
        <f aca="true" t="shared" si="4" ref="D155:D181">C155</f>
        <v>0</v>
      </c>
      <c r="E155" s="40"/>
      <c r="F155" s="40"/>
      <c r="G155" s="40"/>
    </row>
    <row r="156" spans="1:7" ht="18">
      <c r="A156" s="78">
        <v>3</v>
      </c>
      <c r="B156" s="8" t="s">
        <v>131</v>
      </c>
      <c r="C156" s="79">
        <v>16061000</v>
      </c>
      <c r="D156" s="67">
        <f t="shared" si="4"/>
        <v>16061000</v>
      </c>
      <c r="E156" s="40"/>
      <c r="F156" s="40"/>
      <c r="G156" s="40"/>
    </row>
    <row r="157" spans="1:7" ht="18">
      <c r="A157" s="78">
        <v>4</v>
      </c>
      <c r="B157" s="8" t="s">
        <v>132</v>
      </c>
      <c r="C157" s="79"/>
      <c r="D157" s="67">
        <f t="shared" si="4"/>
        <v>0</v>
      </c>
      <c r="E157" s="40"/>
      <c r="F157" s="40"/>
      <c r="G157" s="40"/>
    </row>
    <row r="158" spans="1:7" ht="18">
      <c r="A158" s="78">
        <v>5</v>
      </c>
      <c r="B158" s="8" t="s">
        <v>133</v>
      </c>
      <c r="C158" s="79"/>
      <c r="D158" s="67">
        <f t="shared" si="4"/>
        <v>0</v>
      </c>
      <c r="E158" s="40"/>
      <c r="F158" s="40"/>
      <c r="G158" s="40"/>
    </row>
    <row r="159" spans="1:7" ht="18">
      <c r="A159" s="78">
        <v>6</v>
      </c>
      <c r="B159" s="8" t="s">
        <v>134</v>
      </c>
      <c r="C159" s="79"/>
      <c r="D159" s="67">
        <f t="shared" si="4"/>
        <v>0</v>
      </c>
      <c r="E159" s="40"/>
      <c r="F159" s="40"/>
      <c r="G159" s="40"/>
    </row>
    <row r="160" spans="1:7" ht="18">
      <c r="A160" s="78">
        <v>7</v>
      </c>
      <c r="B160" s="8" t="s">
        <v>135</v>
      </c>
      <c r="C160" s="79"/>
      <c r="D160" s="67">
        <f t="shared" si="4"/>
        <v>0</v>
      </c>
      <c r="E160" s="40"/>
      <c r="F160" s="40"/>
      <c r="G160" s="40"/>
    </row>
    <row r="161" spans="1:7" ht="18">
      <c r="A161" s="78">
        <v>8</v>
      </c>
      <c r="B161" s="8" t="s">
        <v>136</v>
      </c>
      <c r="C161" s="79"/>
      <c r="D161" s="67">
        <f t="shared" si="4"/>
        <v>0</v>
      </c>
      <c r="E161" s="40"/>
      <c r="F161" s="40"/>
      <c r="G161" s="40"/>
    </row>
    <row r="162" spans="1:7" ht="18">
      <c r="A162" s="78">
        <v>9</v>
      </c>
      <c r="B162" s="8" t="s">
        <v>137</v>
      </c>
      <c r="C162" s="79"/>
      <c r="D162" s="67">
        <f t="shared" si="4"/>
        <v>0</v>
      </c>
      <c r="E162" s="40"/>
      <c r="F162" s="40"/>
      <c r="G162" s="40"/>
    </row>
    <row r="163" spans="1:7" ht="18">
      <c r="A163" s="78">
        <v>10</v>
      </c>
      <c r="B163" s="8" t="s">
        <v>138</v>
      </c>
      <c r="C163" s="79"/>
      <c r="D163" s="67">
        <f t="shared" si="4"/>
        <v>0</v>
      </c>
      <c r="E163" s="40"/>
      <c r="F163" s="40"/>
      <c r="G163" s="40"/>
    </row>
    <row r="164" spans="1:7" ht="18">
      <c r="A164" s="78">
        <v>11</v>
      </c>
      <c r="B164" s="8" t="s">
        <v>139</v>
      </c>
      <c r="C164" s="79"/>
      <c r="D164" s="67">
        <f t="shared" si="4"/>
        <v>0</v>
      </c>
      <c r="E164" s="40"/>
      <c r="F164" s="40"/>
      <c r="G164" s="40"/>
    </row>
    <row r="165" spans="1:7" ht="18">
      <c r="A165" s="78">
        <v>12</v>
      </c>
      <c r="B165" s="8" t="s">
        <v>140</v>
      </c>
      <c r="C165" s="79"/>
      <c r="D165" s="67">
        <f t="shared" si="4"/>
        <v>0</v>
      </c>
      <c r="E165" s="40"/>
      <c r="F165" s="40"/>
      <c r="G165" s="40"/>
    </row>
    <row r="166" spans="1:7" ht="18">
      <c r="A166" s="78">
        <v>13</v>
      </c>
      <c r="B166" s="8" t="s">
        <v>141</v>
      </c>
      <c r="C166" s="79"/>
      <c r="D166" s="67">
        <f t="shared" si="4"/>
        <v>0</v>
      </c>
      <c r="E166" s="40"/>
      <c r="F166" s="40"/>
      <c r="G166" s="40"/>
    </row>
    <row r="167" spans="1:7" ht="18">
      <c r="A167" s="78">
        <v>14</v>
      </c>
      <c r="B167" s="8" t="s">
        <v>142</v>
      </c>
      <c r="C167" s="79">
        <v>52000</v>
      </c>
      <c r="D167" s="67">
        <f t="shared" si="4"/>
        <v>52000</v>
      </c>
      <c r="E167" s="40"/>
      <c r="F167" s="40"/>
      <c r="G167" s="40"/>
    </row>
    <row r="168" spans="1:7" ht="18">
      <c r="A168" s="78">
        <v>15</v>
      </c>
      <c r="B168" s="8" t="s">
        <v>143</v>
      </c>
      <c r="C168" s="79">
        <v>80000</v>
      </c>
      <c r="D168" s="67">
        <f t="shared" si="4"/>
        <v>80000</v>
      </c>
      <c r="E168" s="40"/>
      <c r="F168" s="40"/>
      <c r="G168" s="40"/>
    </row>
    <row r="169" spans="1:7" ht="18">
      <c r="A169" s="78">
        <v>16</v>
      </c>
      <c r="B169" s="8" t="s">
        <v>144</v>
      </c>
      <c r="C169" s="79">
        <v>46000</v>
      </c>
      <c r="D169" s="67">
        <f t="shared" si="4"/>
        <v>46000</v>
      </c>
      <c r="E169" s="40"/>
      <c r="F169" s="40"/>
      <c r="G169" s="40"/>
    </row>
    <row r="170" spans="1:7" ht="18">
      <c r="A170" s="78">
        <v>17</v>
      </c>
      <c r="B170" s="8" t="s">
        <v>145</v>
      </c>
      <c r="C170" s="79">
        <v>80000</v>
      </c>
      <c r="D170" s="67">
        <f t="shared" si="4"/>
        <v>80000</v>
      </c>
      <c r="E170" s="40"/>
      <c r="F170" s="40"/>
      <c r="G170" s="40"/>
    </row>
    <row r="171" spans="1:7" ht="18">
      <c r="A171" s="78">
        <v>18</v>
      </c>
      <c r="B171" s="8" t="s">
        <v>146</v>
      </c>
      <c r="C171" s="79">
        <v>36000</v>
      </c>
      <c r="D171" s="67">
        <f t="shared" si="4"/>
        <v>36000</v>
      </c>
      <c r="E171" s="40"/>
      <c r="F171" s="40"/>
      <c r="G171" s="40"/>
    </row>
    <row r="172" spans="1:7" ht="18">
      <c r="A172" s="78">
        <v>19</v>
      </c>
      <c r="B172" s="8" t="s">
        <v>147</v>
      </c>
      <c r="C172" s="79"/>
      <c r="D172" s="67">
        <f t="shared" si="4"/>
        <v>0</v>
      </c>
      <c r="E172" s="40"/>
      <c r="F172" s="40"/>
      <c r="G172" s="40"/>
    </row>
    <row r="173" spans="1:7" ht="18">
      <c r="A173" s="78">
        <v>20</v>
      </c>
      <c r="B173" s="8" t="s">
        <v>148</v>
      </c>
      <c r="C173" s="79"/>
      <c r="D173" s="67">
        <f t="shared" si="4"/>
        <v>0</v>
      </c>
      <c r="E173" s="40"/>
      <c r="F173" s="40"/>
      <c r="G173" s="40"/>
    </row>
    <row r="174" spans="1:7" ht="18">
      <c r="A174" s="78">
        <v>21</v>
      </c>
      <c r="B174" s="8" t="s">
        <v>149</v>
      </c>
      <c r="C174" s="79"/>
      <c r="D174" s="67">
        <f t="shared" si="4"/>
        <v>0</v>
      </c>
      <c r="E174" s="40"/>
      <c r="F174" s="40"/>
      <c r="G174" s="40"/>
    </row>
    <row r="175" spans="1:7" ht="18">
      <c r="A175" s="78">
        <v>22</v>
      </c>
      <c r="B175" s="8" t="s">
        <v>150</v>
      </c>
      <c r="C175" s="79"/>
      <c r="D175" s="67">
        <f t="shared" si="4"/>
        <v>0</v>
      </c>
      <c r="E175" s="40"/>
      <c r="F175" s="40"/>
      <c r="G175" s="40"/>
    </row>
    <row r="176" spans="1:7" ht="18">
      <c r="A176" s="78">
        <v>23</v>
      </c>
      <c r="B176" s="8" t="s">
        <v>151</v>
      </c>
      <c r="C176" s="79"/>
      <c r="D176" s="67">
        <f t="shared" si="4"/>
        <v>0</v>
      </c>
      <c r="E176" s="40"/>
      <c r="F176" s="40"/>
      <c r="G176" s="40"/>
    </row>
    <row r="177" spans="1:7" ht="18">
      <c r="A177" s="78">
        <v>24</v>
      </c>
      <c r="B177" s="8" t="s">
        <v>152</v>
      </c>
      <c r="C177" s="79"/>
      <c r="D177" s="67">
        <f t="shared" si="4"/>
        <v>0</v>
      </c>
      <c r="E177" s="40"/>
      <c r="F177" s="40"/>
      <c r="G177" s="40"/>
    </row>
    <row r="178" spans="1:7" ht="18">
      <c r="A178" s="78">
        <v>25</v>
      </c>
      <c r="B178" s="8" t="s">
        <v>154</v>
      </c>
      <c r="C178" s="7"/>
      <c r="D178" s="67">
        <f t="shared" si="4"/>
        <v>0</v>
      </c>
      <c r="E178" s="40"/>
      <c r="F178" s="40"/>
      <c r="G178" s="40"/>
    </row>
    <row r="179" spans="1:7" ht="18.75">
      <c r="A179" s="78">
        <v>26</v>
      </c>
      <c r="B179" s="80" t="s">
        <v>153</v>
      </c>
      <c r="C179" s="7"/>
      <c r="D179" s="67">
        <f t="shared" si="4"/>
        <v>0</v>
      </c>
      <c r="E179" s="40"/>
      <c r="F179" s="40"/>
      <c r="G179" s="40"/>
    </row>
    <row r="180" spans="1:7" ht="18.75">
      <c r="A180" s="78">
        <v>27</v>
      </c>
      <c r="B180" s="80" t="s">
        <v>155</v>
      </c>
      <c r="C180" s="7"/>
      <c r="D180" s="67">
        <f t="shared" si="4"/>
        <v>0</v>
      </c>
      <c r="E180" s="40"/>
      <c r="F180" s="40"/>
      <c r="G180" s="40"/>
    </row>
    <row r="181" spans="1:7" ht="18.75">
      <c r="A181" s="78">
        <v>28</v>
      </c>
      <c r="B181" s="80" t="s">
        <v>115</v>
      </c>
      <c r="C181" s="7"/>
      <c r="D181" s="67">
        <f t="shared" si="4"/>
        <v>0</v>
      </c>
      <c r="E181" s="40"/>
      <c r="F181" s="40"/>
      <c r="G181" s="40"/>
    </row>
    <row r="182" spans="1:7" ht="15.75">
      <c r="A182" s="56" t="s">
        <v>92</v>
      </c>
      <c r="B182" s="38" t="s">
        <v>93</v>
      </c>
      <c r="C182" s="24">
        <f>SUM(C183:C210)</f>
        <v>159515883</v>
      </c>
      <c r="D182" s="24">
        <f>SUM(D183:D210)</f>
        <v>159515883</v>
      </c>
      <c r="E182" s="40"/>
      <c r="F182" s="40"/>
      <c r="G182" s="40"/>
    </row>
    <row r="183" spans="1:7" ht="18">
      <c r="A183" s="78">
        <v>1</v>
      </c>
      <c r="B183" s="8" t="s">
        <v>129</v>
      </c>
      <c r="C183" s="79"/>
      <c r="D183" s="58">
        <f>C183</f>
        <v>0</v>
      </c>
      <c r="E183" s="40"/>
      <c r="F183" s="40"/>
      <c r="G183" s="40"/>
    </row>
    <row r="184" spans="1:7" ht="18">
      <c r="A184" s="78">
        <v>2</v>
      </c>
      <c r="B184" s="8" t="s">
        <v>130</v>
      </c>
      <c r="C184" s="79"/>
      <c r="D184" s="58">
        <f aca="true" t="shared" si="5" ref="D184:D210">C184</f>
        <v>0</v>
      </c>
      <c r="E184" s="40"/>
      <c r="F184" s="40"/>
      <c r="G184" s="40"/>
    </row>
    <row r="185" spans="1:7" ht="18">
      <c r="A185" s="78">
        <v>3</v>
      </c>
      <c r="B185" s="8" t="s">
        <v>131</v>
      </c>
      <c r="C185" s="79">
        <v>92261000</v>
      </c>
      <c r="D185" s="58">
        <f t="shared" si="5"/>
        <v>92261000</v>
      </c>
      <c r="E185" s="40"/>
      <c r="F185" s="40"/>
      <c r="G185" s="40"/>
    </row>
    <row r="186" spans="1:7" ht="18">
      <c r="A186" s="78">
        <v>4</v>
      </c>
      <c r="B186" s="8" t="s">
        <v>132</v>
      </c>
      <c r="C186" s="79">
        <v>650000</v>
      </c>
      <c r="D186" s="58">
        <f t="shared" si="5"/>
        <v>650000</v>
      </c>
      <c r="E186" s="40"/>
      <c r="F186" s="40"/>
      <c r="G186" s="40"/>
    </row>
    <row r="187" spans="1:7" ht="18">
      <c r="A187" s="78">
        <v>5</v>
      </c>
      <c r="B187" s="8" t="s">
        <v>133</v>
      </c>
      <c r="C187" s="79"/>
      <c r="D187" s="58">
        <f t="shared" si="5"/>
        <v>0</v>
      </c>
      <c r="E187" s="40"/>
      <c r="F187" s="40"/>
      <c r="G187" s="40"/>
    </row>
    <row r="188" spans="1:7" ht="18">
      <c r="A188" s="78">
        <v>6</v>
      </c>
      <c r="B188" s="8" t="s">
        <v>134</v>
      </c>
      <c r="C188" s="79"/>
      <c r="D188" s="58">
        <f t="shared" si="5"/>
        <v>0</v>
      </c>
      <c r="E188" s="40"/>
      <c r="F188" s="40"/>
      <c r="G188" s="40"/>
    </row>
    <row r="189" spans="1:7" ht="18">
      <c r="A189" s="78">
        <v>7</v>
      </c>
      <c r="B189" s="8" t="s">
        <v>135</v>
      </c>
      <c r="C189" s="79"/>
      <c r="D189" s="58">
        <f t="shared" si="5"/>
        <v>0</v>
      </c>
      <c r="E189" s="40"/>
      <c r="F189" s="40"/>
      <c r="G189" s="40"/>
    </row>
    <row r="190" spans="1:7" ht="18">
      <c r="A190" s="78">
        <v>8</v>
      </c>
      <c r="B190" s="8" t="s">
        <v>136</v>
      </c>
      <c r="C190" s="79"/>
      <c r="D190" s="58">
        <f t="shared" si="5"/>
        <v>0</v>
      </c>
      <c r="E190" s="40"/>
      <c r="F190" s="40"/>
      <c r="G190" s="40"/>
    </row>
    <row r="191" spans="1:7" ht="18">
      <c r="A191" s="78">
        <v>9</v>
      </c>
      <c r="B191" s="8" t="s">
        <v>137</v>
      </c>
      <c r="C191" s="79"/>
      <c r="D191" s="58">
        <f t="shared" si="5"/>
        <v>0</v>
      </c>
      <c r="E191" s="40"/>
      <c r="F191" s="40"/>
      <c r="G191" s="40"/>
    </row>
    <row r="192" spans="1:7" ht="18">
      <c r="A192" s="78">
        <v>10</v>
      </c>
      <c r="B192" s="8" t="s">
        <v>138</v>
      </c>
      <c r="C192" s="79"/>
      <c r="D192" s="58">
        <f t="shared" si="5"/>
        <v>0</v>
      </c>
      <c r="E192" s="40"/>
      <c r="F192" s="40"/>
      <c r="G192" s="40"/>
    </row>
    <row r="193" spans="1:7" ht="18">
      <c r="A193" s="78">
        <v>11</v>
      </c>
      <c r="B193" s="8" t="s">
        <v>139</v>
      </c>
      <c r="C193" s="79"/>
      <c r="D193" s="58">
        <f t="shared" si="5"/>
        <v>0</v>
      </c>
      <c r="E193" s="40"/>
      <c r="F193" s="40"/>
      <c r="G193" s="40"/>
    </row>
    <row r="194" spans="1:7" ht="18">
      <c r="A194" s="78">
        <v>12</v>
      </c>
      <c r="B194" s="8" t="s">
        <v>140</v>
      </c>
      <c r="C194" s="79"/>
      <c r="D194" s="58">
        <f t="shared" si="5"/>
        <v>0</v>
      </c>
      <c r="E194" s="40"/>
      <c r="F194" s="40"/>
      <c r="G194" s="40"/>
    </row>
    <row r="195" spans="1:7" ht="18">
      <c r="A195" s="78">
        <v>13</v>
      </c>
      <c r="B195" s="8" t="s">
        <v>141</v>
      </c>
      <c r="C195" s="79">
        <v>6150000</v>
      </c>
      <c r="D195" s="58">
        <f t="shared" si="5"/>
        <v>6150000</v>
      </c>
      <c r="E195" s="40"/>
      <c r="F195" s="40"/>
      <c r="G195" s="40"/>
    </row>
    <row r="196" spans="1:7" ht="18">
      <c r="A196" s="78">
        <v>14</v>
      </c>
      <c r="B196" s="8" t="s">
        <v>142</v>
      </c>
      <c r="C196" s="79"/>
      <c r="D196" s="58">
        <f t="shared" si="5"/>
        <v>0</v>
      </c>
      <c r="E196" s="40"/>
      <c r="F196" s="40"/>
      <c r="G196" s="40"/>
    </row>
    <row r="197" spans="1:7" ht="18">
      <c r="A197" s="78">
        <v>15</v>
      </c>
      <c r="B197" s="8" t="s">
        <v>143</v>
      </c>
      <c r="C197" s="79"/>
      <c r="D197" s="58">
        <f t="shared" si="5"/>
        <v>0</v>
      </c>
      <c r="E197" s="40"/>
      <c r="F197" s="40"/>
      <c r="G197" s="40"/>
    </row>
    <row r="198" spans="1:7" ht="18">
      <c r="A198" s="78">
        <v>16</v>
      </c>
      <c r="B198" s="8" t="s">
        <v>144</v>
      </c>
      <c r="C198" s="79"/>
      <c r="D198" s="58">
        <f t="shared" si="5"/>
        <v>0</v>
      </c>
      <c r="E198" s="40"/>
      <c r="F198" s="40"/>
      <c r="G198" s="40"/>
    </row>
    <row r="199" spans="1:7" ht="18">
      <c r="A199" s="78">
        <v>17</v>
      </c>
      <c r="B199" s="8" t="s">
        <v>145</v>
      </c>
      <c r="C199" s="79"/>
      <c r="D199" s="58">
        <f t="shared" si="5"/>
        <v>0</v>
      </c>
      <c r="E199" s="40"/>
      <c r="F199" s="40"/>
      <c r="G199" s="40"/>
    </row>
    <row r="200" spans="1:7" ht="18">
      <c r="A200" s="78">
        <v>18</v>
      </c>
      <c r="B200" s="8" t="s">
        <v>146</v>
      </c>
      <c r="C200" s="79"/>
      <c r="D200" s="58">
        <f t="shared" si="5"/>
        <v>0</v>
      </c>
      <c r="E200" s="40"/>
      <c r="F200" s="40"/>
      <c r="G200" s="40"/>
    </row>
    <row r="201" spans="1:7" ht="18">
      <c r="A201" s="78">
        <v>19</v>
      </c>
      <c r="B201" s="8" t="s">
        <v>147</v>
      </c>
      <c r="C201" s="79"/>
      <c r="D201" s="58">
        <f t="shared" si="5"/>
        <v>0</v>
      </c>
      <c r="E201" s="40"/>
      <c r="F201" s="40"/>
      <c r="G201" s="40"/>
    </row>
    <row r="202" spans="1:7" ht="18">
      <c r="A202" s="78">
        <v>20</v>
      </c>
      <c r="B202" s="8" t="s">
        <v>148</v>
      </c>
      <c r="C202" s="79"/>
      <c r="D202" s="58">
        <f t="shared" si="5"/>
        <v>0</v>
      </c>
      <c r="E202" s="40"/>
      <c r="F202" s="40"/>
      <c r="G202" s="40"/>
    </row>
    <row r="203" spans="1:7" ht="18">
      <c r="A203" s="78">
        <v>21</v>
      </c>
      <c r="B203" s="8" t="s">
        <v>149</v>
      </c>
      <c r="C203" s="79"/>
      <c r="D203" s="58">
        <f t="shared" si="5"/>
        <v>0</v>
      </c>
      <c r="E203" s="40"/>
      <c r="F203" s="40"/>
      <c r="G203" s="40"/>
    </row>
    <row r="204" spans="1:7" ht="18">
      <c r="A204" s="78">
        <v>22</v>
      </c>
      <c r="B204" s="8" t="s">
        <v>150</v>
      </c>
      <c r="C204" s="79"/>
      <c r="D204" s="58">
        <f t="shared" si="5"/>
        <v>0</v>
      </c>
      <c r="E204" s="40"/>
      <c r="F204" s="40"/>
      <c r="G204" s="40"/>
    </row>
    <row r="205" spans="1:7" ht="18">
      <c r="A205" s="78">
        <v>23</v>
      </c>
      <c r="B205" s="8" t="s">
        <v>151</v>
      </c>
      <c r="C205" s="79"/>
      <c r="D205" s="58">
        <f t="shared" si="5"/>
        <v>0</v>
      </c>
      <c r="E205" s="40"/>
      <c r="F205" s="40"/>
      <c r="G205" s="40"/>
    </row>
    <row r="206" spans="1:7" ht="18">
      <c r="A206" s="78">
        <v>24</v>
      </c>
      <c r="B206" s="8" t="s">
        <v>152</v>
      </c>
      <c r="C206" s="79"/>
      <c r="D206" s="58">
        <f t="shared" si="5"/>
        <v>0</v>
      </c>
      <c r="E206" s="40"/>
      <c r="F206" s="40"/>
      <c r="G206" s="40"/>
    </row>
    <row r="207" spans="1:7" ht="18">
      <c r="A207" s="78">
        <v>25</v>
      </c>
      <c r="B207" s="8" t="s">
        <v>154</v>
      </c>
      <c r="C207" s="7"/>
      <c r="D207" s="58">
        <f t="shared" si="5"/>
        <v>0</v>
      </c>
      <c r="E207" s="40"/>
      <c r="F207" s="40"/>
      <c r="G207" s="40"/>
    </row>
    <row r="208" spans="1:7" ht="18.75">
      <c r="A208" s="78">
        <v>26</v>
      </c>
      <c r="B208" s="80" t="s">
        <v>153</v>
      </c>
      <c r="C208" s="145">
        <v>60454883</v>
      </c>
      <c r="D208" s="58">
        <f t="shared" si="5"/>
        <v>60454883</v>
      </c>
      <c r="E208" s="40"/>
      <c r="F208" s="40"/>
      <c r="G208" s="40"/>
    </row>
    <row r="209" spans="1:7" ht="18.75">
      <c r="A209" s="78">
        <v>27</v>
      </c>
      <c r="B209" s="80" t="s">
        <v>155</v>
      </c>
      <c r="C209" s="7"/>
      <c r="D209" s="58">
        <f t="shared" si="5"/>
        <v>0</v>
      </c>
      <c r="E209" s="40"/>
      <c r="F209" s="40"/>
      <c r="G209" s="40"/>
    </row>
    <row r="210" spans="1:7" ht="18.75">
      <c r="A210" s="78">
        <v>28</v>
      </c>
      <c r="B210" s="80" t="s">
        <v>115</v>
      </c>
      <c r="C210" s="7"/>
      <c r="D210" s="58">
        <f t="shared" si="5"/>
        <v>0</v>
      </c>
      <c r="E210" s="40"/>
      <c r="F210" s="40"/>
      <c r="G210" s="40"/>
    </row>
    <row r="211" spans="1:7" ht="15.75">
      <c r="A211" s="56" t="s">
        <v>94</v>
      </c>
      <c r="B211" s="50" t="s">
        <v>95</v>
      </c>
      <c r="C211" s="24">
        <f>SUM(C212:C239)</f>
        <v>498824356</v>
      </c>
      <c r="D211" s="24">
        <f>SUM(D212:D239)</f>
        <v>498824356</v>
      </c>
      <c r="E211" s="40"/>
      <c r="F211" s="40"/>
      <c r="G211" s="40"/>
    </row>
    <row r="212" spans="1:7" ht="18">
      <c r="A212" s="78">
        <v>1</v>
      </c>
      <c r="B212" s="8" t="s">
        <v>129</v>
      </c>
      <c r="C212" s="79">
        <f aca="true" t="shared" si="6" ref="C212:C239">C125+C154-C183</f>
        <v>19076000</v>
      </c>
      <c r="D212" s="58">
        <f>C212</f>
        <v>19076000</v>
      </c>
      <c r="E212" s="40"/>
      <c r="F212" s="124"/>
      <c r="G212" s="40"/>
    </row>
    <row r="213" spans="1:7" ht="18">
      <c r="A213" s="78">
        <v>2</v>
      </c>
      <c r="B213" s="8" t="s">
        <v>130</v>
      </c>
      <c r="C213" s="79">
        <f t="shared" si="6"/>
        <v>219404250</v>
      </c>
      <c r="D213" s="58">
        <f aca="true" t="shared" si="7" ref="D213:D239">C213</f>
        <v>219404250</v>
      </c>
      <c r="E213" s="40"/>
      <c r="F213" s="124"/>
      <c r="G213" s="40"/>
    </row>
    <row r="214" spans="1:7" ht="18">
      <c r="A214" s="78">
        <v>3</v>
      </c>
      <c r="B214" s="8" t="s">
        <v>131</v>
      </c>
      <c r="C214" s="79">
        <f t="shared" si="6"/>
        <v>0</v>
      </c>
      <c r="D214" s="58">
        <f t="shared" si="7"/>
        <v>0</v>
      </c>
      <c r="E214" s="40"/>
      <c r="F214" s="124"/>
      <c r="G214" s="40"/>
    </row>
    <row r="215" spans="1:7" ht="18">
      <c r="A215" s="78">
        <v>4</v>
      </c>
      <c r="B215" s="8" t="s">
        <v>132</v>
      </c>
      <c r="C215" s="79">
        <f t="shared" si="6"/>
        <v>11156300</v>
      </c>
      <c r="D215" s="58">
        <f t="shared" si="7"/>
        <v>11156300</v>
      </c>
      <c r="E215" s="40"/>
      <c r="F215" s="124"/>
      <c r="G215" s="40"/>
    </row>
    <row r="216" spans="1:7" ht="18">
      <c r="A216" s="78">
        <v>5</v>
      </c>
      <c r="B216" s="8" t="s">
        <v>133</v>
      </c>
      <c r="C216" s="79">
        <f t="shared" si="6"/>
        <v>843400</v>
      </c>
      <c r="D216" s="58">
        <f t="shared" si="7"/>
        <v>843400</v>
      </c>
      <c r="E216" s="40"/>
      <c r="F216" s="124"/>
      <c r="G216" s="40"/>
    </row>
    <row r="217" spans="1:7" ht="18">
      <c r="A217" s="78">
        <v>6</v>
      </c>
      <c r="B217" s="8" t="s">
        <v>134</v>
      </c>
      <c r="C217" s="79">
        <f t="shared" si="6"/>
        <v>0</v>
      </c>
      <c r="D217" s="58">
        <f t="shared" si="7"/>
        <v>0</v>
      </c>
      <c r="E217" s="40"/>
      <c r="F217" s="124"/>
      <c r="G217" s="40"/>
    </row>
    <row r="218" spans="1:7" ht="18">
      <c r="A218" s="78">
        <v>7</v>
      </c>
      <c r="B218" s="8" t="s">
        <v>135</v>
      </c>
      <c r="C218" s="79">
        <f t="shared" si="6"/>
        <v>0</v>
      </c>
      <c r="D218" s="58">
        <f t="shared" si="7"/>
        <v>0</v>
      </c>
      <c r="E218" s="40"/>
      <c r="F218" s="124"/>
      <c r="G218" s="40"/>
    </row>
    <row r="219" spans="1:7" ht="18">
      <c r="A219" s="78">
        <v>8</v>
      </c>
      <c r="B219" s="8" t="s">
        <v>136</v>
      </c>
      <c r="C219" s="79">
        <f t="shared" si="6"/>
        <v>0</v>
      </c>
      <c r="D219" s="58">
        <f t="shared" si="7"/>
        <v>0</v>
      </c>
      <c r="E219" s="40"/>
      <c r="F219" s="124"/>
      <c r="G219" s="40"/>
    </row>
    <row r="220" spans="1:7" ht="18">
      <c r="A220" s="78">
        <v>9</v>
      </c>
      <c r="B220" s="8" t="s">
        <v>137</v>
      </c>
      <c r="C220" s="79">
        <f t="shared" si="6"/>
        <v>15432000</v>
      </c>
      <c r="D220" s="58">
        <f t="shared" si="7"/>
        <v>15432000</v>
      </c>
      <c r="E220" s="40"/>
      <c r="F220" s="124"/>
      <c r="G220" s="40"/>
    </row>
    <row r="221" spans="1:7" ht="18">
      <c r="A221" s="78">
        <v>10</v>
      </c>
      <c r="B221" s="8" t="s">
        <v>138</v>
      </c>
      <c r="C221" s="79">
        <f t="shared" si="6"/>
        <v>7716000</v>
      </c>
      <c r="D221" s="58">
        <f t="shared" si="7"/>
        <v>7716000</v>
      </c>
      <c r="E221" s="40"/>
      <c r="F221" s="124"/>
      <c r="G221" s="40"/>
    </row>
    <row r="222" spans="1:7" ht="18">
      <c r="A222" s="78">
        <v>11</v>
      </c>
      <c r="B222" s="8" t="s">
        <v>139</v>
      </c>
      <c r="C222" s="79">
        <f t="shared" si="6"/>
        <v>1048000</v>
      </c>
      <c r="D222" s="58">
        <f t="shared" si="7"/>
        <v>1048000</v>
      </c>
      <c r="E222" s="40"/>
      <c r="F222" s="124"/>
      <c r="G222" s="40"/>
    </row>
    <row r="223" spans="1:7" ht="18">
      <c r="A223" s="78">
        <v>12</v>
      </c>
      <c r="B223" s="8" t="s">
        <v>140</v>
      </c>
      <c r="C223" s="79">
        <f t="shared" si="6"/>
        <v>2572000</v>
      </c>
      <c r="D223" s="58">
        <f t="shared" si="7"/>
        <v>2572000</v>
      </c>
      <c r="E223" s="40"/>
      <c r="F223" s="124"/>
      <c r="G223" s="40"/>
    </row>
    <row r="224" spans="1:7" ht="18">
      <c r="A224" s="78">
        <v>13</v>
      </c>
      <c r="B224" s="8" t="s">
        <v>141</v>
      </c>
      <c r="C224" s="79">
        <f t="shared" si="6"/>
        <v>24230000</v>
      </c>
      <c r="D224" s="58">
        <f t="shared" si="7"/>
        <v>24230000</v>
      </c>
      <c r="E224" s="40"/>
      <c r="F224" s="124"/>
      <c r="G224" s="40"/>
    </row>
    <row r="225" spans="1:7" ht="18">
      <c r="A225" s="78">
        <v>14</v>
      </c>
      <c r="B225" s="8" t="s">
        <v>142</v>
      </c>
      <c r="C225" s="79">
        <f t="shared" si="6"/>
        <v>16614000</v>
      </c>
      <c r="D225" s="58">
        <f t="shared" si="7"/>
        <v>16614000</v>
      </c>
      <c r="E225" s="40"/>
      <c r="F225" s="124"/>
      <c r="G225" s="40"/>
    </row>
    <row r="226" spans="1:7" ht="18">
      <c r="A226" s="78">
        <v>15</v>
      </c>
      <c r="B226" s="8" t="s">
        <v>143</v>
      </c>
      <c r="C226" s="79">
        <f t="shared" si="6"/>
        <v>25560000</v>
      </c>
      <c r="D226" s="58">
        <f t="shared" si="7"/>
        <v>25560000</v>
      </c>
      <c r="E226" s="40"/>
      <c r="F226" s="124"/>
      <c r="G226" s="40"/>
    </row>
    <row r="227" spans="1:7" ht="18">
      <c r="A227" s="78">
        <v>16</v>
      </c>
      <c r="B227" s="8" t="s">
        <v>144</v>
      </c>
      <c r="C227" s="79">
        <f t="shared" si="6"/>
        <v>14697000</v>
      </c>
      <c r="D227" s="58">
        <f t="shared" si="7"/>
        <v>14697000</v>
      </c>
      <c r="E227" s="40"/>
      <c r="F227" s="124"/>
      <c r="G227" s="40"/>
    </row>
    <row r="228" spans="1:7" ht="18">
      <c r="A228" s="78">
        <v>17</v>
      </c>
      <c r="B228" s="8" t="s">
        <v>145</v>
      </c>
      <c r="C228" s="79">
        <f t="shared" si="6"/>
        <v>22960000</v>
      </c>
      <c r="D228" s="58">
        <f t="shared" si="7"/>
        <v>22960000</v>
      </c>
      <c r="E228" s="40"/>
      <c r="F228" s="124"/>
      <c r="G228" s="40"/>
    </row>
    <row r="229" spans="1:7" ht="18">
      <c r="A229" s="78">
        <v>18</v>
      </c>
      <c r="B229" s="8" t="s">
        <v>146</v>
      </c>
      <c r="C229" s="79">
        <f t="shared" si="6"/>
        <v>6588000</v>
      </c>
      <c r="D229" s="58">
        <f t="shared" si="7"/>
        <v>6588000</v>
      </c>
      <c r="E229" s="40"/>
      <c r="F229" s="124"/>
      <c r="G229" s="40"/>
    </row>
    <row r="230" spans="1:7" ht="18">
      <c r="A230" s="78">
        <v>19</v>
      </c>
      <c r="B230" s="8" t="s">
        <v>147</v>
      </c>
      <c r="C230" s="79">
        <f t="shared" si="6"/>
        <v>2572000</v>
      </c>
      <c r="D230" s="58">
        <f t="shared" si="7"/>
        <v>2572000</v>
      </c>
      <c r="E230" s="40"/>
      <c r="F230" s="124"/>
      <c r="G230" s="40"/>
    </row>
    <row r="231" spans="1:7" ht="18">
      <c r="A231" s="78">
        <v>20</v>
      </c>
      <c r="B231" s="8" t="s">
        <v>148</v>
      </c>
      <c r="C231" s="79">
        <f t="shared" si="6"/>
        <v>1230000</v>
      </c>
      <c r="D231" s="58">
        <f t="shared" si="7"/>
        <v>1230000</v>
      </c>
      <c r="E231" s="40"/>
      <c r="F231" s="124"/>
      <c r="G231" s="40"/>
    </row>
    <row r="232" spans="1:7" ht="18">
      <c r="A232" s="78">
        <v>21</v>
      </c>
      <c r="B232" s="8" t="s">
        <v>149</v>
      </c>
      <c r="C232" s="79">
        <f t="shared" si="6"/>
        <v>1524000</v>
      </c>
      <c r="D232" s="58">
        <f t="shared" si="7"/>
        <v>1524000</v>
      </c>
      <c r="E232" s="40"/>
      <c r="F232" s="124"/>
      <c r="G232" s="40"/>
    </row>
    <row r="233" spans="1:7" ht="18">
      <c r="A233" s="78">
        <v>22</v>
      </c>
      <c r="B233" s="8" t="s">
        <v>150</v>
      </c>
      <c r="C233" s="79">
        <f t="shared" si="6"/>
        <v>4260000</v>
      </c>
      <c r="D233" s="58">
        <f t="shared" si="7"/>
        <v>4260000</v>
      </c>
      <c r="E233" s="40"/>
      <c r="F233" s="124"/>
      <c r="G233" s="40"/>
    </row>
    <row r="234" spans="1:7" ht="18">
      <c r="A234" s="78">
        <v>23</v>
      </c>
      <c r="B234" s="8" t="s">
        <v>151</v>
      </c>
      <c r="C234" s="79">
        <f t="shared" si="6"/>
        <v>351520</v>
      </c>
      <c r="D234" s="58">
        <f t="shared" si="7"/>
        <v>351520</v>
      </c>
      <c r="E234" s="40"/>
      <c r="F234" s="124"/>
      <c r="G234" s="40"/>
    </row>
    <row r="235" spans="1:7" ht="18">
      <c r="A235" s="78">
        <v>24</v>
      </c>
      <c r="B235" s="8" t="s">
        <v>152</v>
      </c>
      <c r="C235" s="79">
        <f t="shared" si="6"/>
        <v>25791667</v>
      </c>
      <c r="D235" s="58">
        <f t="shared" si="7"/>
        <v>25791667</v>
      </c>
      <c r="E235" s="40"/>
      <c r="F235" s="124"/>
      <c r="G235" s="40"/>
    </row>
    <row r="236" spans="1:7" ht="18">
      <c r="A236" s="78">
        <v>25</v>
      </c>
      <c r="B236" s="8" t="s">
        <v>154</v>
      </c>
      <c r="C236" s="79">
        <f t="shared" si="6"/>
        <v>22704000</v>
      </c>
      <c r="D236" s="58">
        <f t="shared" si="7"/>
        <v>22704000</v>
      </c>
      <c r="E236" s="40"/>
      <c r="F236" s="40"/>
      <c r="G236" s="40"/>
    </row>
    <row r="237" spans="1:8" ht="18.75">
      <c r="A237" s="78">
        <v>26</v>
      </c>
      <c r="B237" s="80" t="s">
        <v>153</v>
      </c>
      <c r="C237" s="79">
        <f t="shared" si="6"/>
        <v>45503719</v>
      </c>
      <c r="D237" s="58">
        <f t="shared" si="7"/>
        <v>45503719</v>
      </c>
      <c r="E237" s="40"/>
      <c r="F237" s="40"/>
      <c r="G237" s="40"/>
      <c r="H237" s="31">
        <v>22704000</v>
      </c>
    </row>
    <row r="238" spans="1:8" ht="18.75">
      <c r="A238" s="78">
        <v>27</v>
      </c>
      <c r="B238" s="80" t="s">
        <v>155</v>
      </c>
      <c r="C238" s="79">
        <f t="shared" si="6"/>
        <v>6609500</v>
      </c>
      <c r="D238" s="58">
        <f t="shared" si="7"/>
        <v>6609500</v>
      </c>
      <c r="E238" s="40"/>
      <c r="F238" s="40"/>
      <c r="G238" s="40"/>
      <c r="H238" s="31">
        <v>105958602</v>
      </c>
    </row>
    <row r="239" spans="1:8" ht="18.75">
      <c r="A239" s="78">
        <v>28</v>
      </c>
      <c r="B239" s="80" t="s">
        <v>115</v>
      </c>
      <c r="C239" s="79">
        <f t="shared" si="6"/>
        <v>381000</v>
      </c>
      <c r="D239" s="58">
        <f t="shared" si="7"/>
        <v>381000</v>
      </c>
      <c r="E239" s="40"/>
      <c r="F239" s="40"/>
      <c r="G239" s="40"/>
      <c r="H239" s="31">
        <v>6609500</v>
      </c>
    </row>
    <row r="240" spans="1:8" ht="18">
      <c r="A240" s="81"/>
      <c r="B240" s="82"/>
      <c r="C240" s="83"/>
      <c r="D240" s="84"/>
      <c r="E240" s="85"/>
      <c r="F240" s="85"/>
      <c r="G240" s="85"/>
      <c r="H240" s="31">
        <v>381000</v>
      </c>
    </row>
    <row r="241" spans="1:7" ht="18">
      <c r="A241" s="81"/>
      <c r="B241" s="82"/>
      <c r="C241" s="83"/>
      <c r="D241" s="84"/>
      <c r="E241" s="85"/>
      <c r="F241" s="85"/>
      <c r="G241" s="85"/>
    </row>
    <row r="242" spans="2:7" ht="15.75">
      <c r="B242" s="61"/>
      <c r="C242" s="61"/>
      <c r="D242" s="61"/>
      <c r="E242" s="133" t="s">
        <v>285</v>
      </c>
      <c r="F242" s="133"/>
      <c r="G242" s="133"/>
    </row>
    <row r="243" spans="2:7" ht="15.75">
      <c r="B243" s="61"/>
      <c r="C243" s="61"/>
      <c r="D243" s="61"/>
      <c r="E243" s="127" t="s">
        <v>96</v>
      </c>
      <c r="F243" s="127"/>
      <c r="G243" s="127"/>
    </row>
    <row r="244" spans="2:7" ht="15.75">
      <c r="B244" s="62" t="s">
        <v>120</v>
      </c>
      <c r="C244" s="61"/>
      <c r="D244" s="61"/>
      <c r="E244" s="61"/>
      <c r="F244" s="61"/>
      <c r="G244" s="61"/>
    </row>
    <row r="245" spans="2:7" ht="15.75">
      <c r="B245" s="62"/>
      <c r="C245" s="61"/>
      <c r="D245" s="61"/>
      <c r="E245" s="61"/>
      <c r="F245" s="61"/>
      <c r="G245" s="61"/>
    </row>
    <row r="246" spans="2:7" ht="15.75">
      <c r="B246" s="62"/>
      <c r="C246" s="61"/>
      <c r="D246" s="61"/>
      <c r="E246" s="61"/>
      <c r="F246" s="61"/>
      <c r="G246" s="61"/>
    </row>
    <row r="247" spans="2:7" ht="15.75">
      <c r="B247" s="62"/>
      <c r="C247" s="61"/>
      <c r="D247" s="61"/>
      <c r="E247" s="61"/>
      <c r="F247" s="61"/>
      <c r="G247" s="61"/>
    </row>
    <row r="248" spans="2:7" ht="15.75">
      <c r="B248" s="62"/>
      <c r="C248" s="61"/>
      <c r="D248" s="61"/>
      <c r="E248" s="61"/>
      <c r="F248" s="61"/>
      <c r="G248" s="61"/>
    </row>
    <row r="249" spans="2:7" ht="15.75">
      <c r="B249" s="63" t="s">
        <v>121</v>
      </c>
      <c r="C249" s="61"/>
      <c r="D249" s="61"/>
      <c r="E249" s="127" t="s">
        <v>119</v>
      </c>
      <c r="F249" s="127"/>
      <c r="G249" s="127"/>
    </row>
    <row r="250" ht="15.75">
      <c r="B250" s="61"/>
    </row>
    <row r="251" ht="15.75">
      <c r="B251" s="61"/>
    </row>
    <row r="252" ht="15.75">
      <c r="B252" s="61"/>
    </row>
  </sheetData>
  <sheetProtection/>
  <mergeCells count="12">
    <mergeCell ref="A11:A12"/>
    <mergeCell ref="B11:B12"/>
    <mergeCell ref="C11:C12"/>
    <mergeCell ref="D11:D12"/>
    <mergeCell ref="E243:G243"/>
    <mergeCell ref="E249:G249"/>
    <mergeCell ref="A7:G7"/>
    <mergeCell ref="A8:F8"/>
    <mergeCell ref="A9:F9"/>
    <mergeCell ref="E11:G11"/>
    <mergeCell ref="B116:C116"/>
    <mergeCell ref="E242:G242"/>
  </mergeCells>
  <printOptions/>
  <pageMargins left="0.71" right="0.25" top="0.5" bottom="0.42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33">
      <selection activeCell="C19" sqref="C19"/>
    </sheetView>
  </sheetViews>
  <sheetFormatPr defaultColWidth="9.140625" defaultRowHeight="12.75"/>
  <cols>
    <col min="1" max="1" width="6.28125" style="25" customWidth="1"/>
    <col min="2" max="2" width="43.57421875" style="25" customWidth="1"/>
    <col min="3" max="3" width="29.140625" style="25" customWidth="1"/>
    <col min="4" max="4" width="23.140625" style="25" customWidth="1"/>
    <col min="5" max="5" width="14.00390625" style="25" customWidth="1"/>
    <col min="6" max="6" width="15.00390625" style="25" customWidth="1"/>
    <col min="7" max="7" width="22.57421875" style="25" customWidth="1"/>
    <col min="8" max="16384" width="9.140625" style="25" customWidth="1"/>
  </cols>
  <sheetData>
    <row r="1" spans="1:6" ht="12.75">
      <c r="A1" s="31"/>
      <c r="B1" s="31"/>
      <c r="C1" s="31"/>
      <c r="D1" s="31"/>
      <c r="E1" s="31"/>
      <c r="F1" s="31"/>
    </row>
    <row r="2" spans="1:6" ht="12.75">
      <c r="A2" s="31"/>
      <c r="B2" s="32" t="s">
        <v>97</v>
      </c>
      <c r="C2" s="31"/>
      <c r="D2" s="31"/>
      <c r="E2" s="31"/>
      <c r="F2" s="31"/>
    </row>
    <row r="3" spans="1:6" ht="12.75">
      <c r="A3" s="31"/>
      <c r="B3" s="32"/>
      <c r="C3" s="31"/>
      <c r="D3" s="31"/>
      <c r="E3" s="31"/>
      <c r="F3" s="31"/>
    </row>
    <row r="4" spans="1:6" ht="15.75">
      <c r="A4" s="33" t="s">
        <v>122</v>
      </c>
      <c r="B4" s="33"/>
      <c r="C4" s="33"/>
      <c r="D4" s="32"/>
      <c r="E4" s="31"/>
      <c r="F4" s="31"/>
    </row>
    <row r="5" spans="1:6" ht="15.75">
      <c r="A5" s="33" t="s">
        <v>1</v>
      </c>
      <c r="B5" s="33"/>
      <c r="C5" s="33"/>
      <c r="D5" s="32"/>
      <c r="E5" s="31"/>
      <c r="F5" s="31"/>
    </row>
    <row r="6" spans="1:6" ht="7.5" customHeight="1">
      <c r="A6" s="32"/>
      <c r="B6" s="31"/>
      <c r="C6" s="31"/>
      <c r="D6" s="31"/>
      <c r="E6" s="31"/>
      <c r="F6" s="31"/>
    </row>
    <row r="7" spans="1:6" ht="18.75">
      <c r="A7" s="128" t="s">
        <v>2</v>
      </c>
      <c r="B7" s="128"/>
      <c r="C7" s="128"/>
      <c r="D7" s="128"/>
      <c r="E7" s="128"/>
      <c r="F7" s="128"/>
    </row>
    <row r="8" spans="1:6" ht="18.75">
      <c r="A8" s="128" t="s">
        <v>158</v>
      </c>
      <c r="B8" s="128"/>
      <c r="C8" s="128"/>
      <c r="D8" s="128"/>
      <c r="E8" s="128"/>
      <c r="F8" s="128"/>
    </row>
    <row r="9" spans="1:6" ht="18" customHeight="1">
      <c r="A9" s="129" t="s">
        <v>156</v>
      </c>
      <c r="B9" s="129"/>
      <c r="C9" s="129"/>
      <c r="D9" s="129"/>
      <c r="E9" s="129"/>
      <c r="F9" s="129"/>
    </row>
    <row r="10" spans="1:6" ht="15.75">
      <c r="A10" s="32"/>
      <c r="B10" s="33"/>
      <c r="C10" s="33"/>
      <c r="D10" s="34" t="s">
        <v>105</v>
      </c>
      <c r="E10" s="34"/>
      <c r="F10" s="31"/>
    </row>
    <row r="11" spans="1:6" ht="23.25" customHeight="1">
      <c r="A11" s="134" t="s">
        <v>3</v>
      </c>
      <c r="B11" s="136" t="s">
        <v>4</v>
      </c>
      <c r="C11" s="125" t="s">
        <v>98</v>
      </c>
      <c r="D11" s="125" t="s">
        <v>159</v>
      </c>
      <c r="E11" s="130" t="s">
        <v>99</v>
      </c>
      <c r="F11" s="140"/>
    </row>
    <row r="12" spans="1:6" ht="25.5" customHeight="1">
      <c r="A12" s="135"/>
      <c r="B12" s="137"/>
      <c r="C12" s="126"/>
      <c r="D12" s="126"/>
      <c r="E12" s="36" t="s">
        <v>100</v>
      </c>
      <c r="F12" s="35" t="s">
        <v>101</v>
      </c>
    </row>
    <row r="13" spans="1:6" ht="15.75">
      <c r="A13" s="36" t="s">
        <v>11</v>
      </c>
      <c r="B13" s="38" t="s">
        <v>12</v>
      </c>
      <c r="C13" s="39"/>
      <c r="D13" s="40"/>
      <c r="E13" s="40"/>
      <c r="F13" s="40"/>
    </row>
    <row r="14" spans="1:6" ht="15.75">
      <c r="A14" s="42">
        <v>3</v>
      </c>
      <c r="B14" s="38" t="s">
        <v>13</v>
      </c>
      <c r="C14" s="39"/>
      <c r="D14" s="40"/>
      <c r="E14" s="40"/>
      <c r="F14" s="40"/>
    </row>
    <row r="15" spans="1:7" ht="15.75">
      <c r="A15" s="42" t="s">
        <v>116</v>
      </c>
      <c r="B15" s="38" t="s">
        <v>14</v>
      </c>
      <c r="C15" s="43">
        <f>C16+C20+C35+C47+C112+C96</f>
        <v>3370341739.84</v>
      </c>
      <c r="D15" s="43">
        <f>D16+D20+D35+D47+D112+D96+D44</f>
        <v>2511515068</v>
      </c>
      <c r="E15" s="40"/>
      <c r="F15" s="40"/>
      <c r="G15" s="30">
        <v>2465646148</v>
      </c>
    </row>
    <row r="16" spans="1:7" ht="15.75">
      <c r="A16" s="142" t="s">
        <v>160</v>
      </c>
      <c r="B16" s="142"/>
      <c r="C16" s="90">
        <f>SUM(C17:C19)</f>
        <v>1406424624</v>
      </c>
      <c r="D16" s="90">
        <f>SUM(D17:D19)</f>
        <v>1042064104</v>
      </c>
      <c r="E16" s="26"/>
      <c r="F16" s="26"/>
      <c r="G16" s="114">
        <f>G15-D15</f>
        <v>-45868920</v>
      </c>
    </row>
    <row r="17" spans="1:6" ht="17.25">
      <c r="A17" s="44">
        <v>6001</v>
      </c>
      <c r="B17" s="66" t="s">
        <v>161</v>
      </c>
      <c r="C17" s="67">
        <f>60.67*1210000*12</f>
        <v>880928400</v>
      </c>
      <c r="D17" s="21">
        <v>669989102</v>
      </c>
      <c r="E17" s="26"/>
      <c r="F17" s="26"/>
    </row>
    <row r="18" spans="1:6" s="1" customFormat="1" ht="17.25">
      <c r="A18" s="44">
        <v>6003</v>
      </c>
      <c r="B18" s="66" t="s">
        <v>162</v>
      </c>
      <c r="C18" s="67">
        <f>33.37*1210000*12</f>
        <v>484532400</v>
      </c>
      <c r="D18" s="21">
        <v>372075002</v>
      </c>
      <c r="E18" s="6"/>
      <c r="F18" s="6"/>
    </row>
    <row r="19" spans="1:6" ht="18">
      <c r="A19" s="44"/>
      <c r="B19" s="66" t="s">
        <v>163</v>
      </c>
      <c r="C19" s="46">
        <f>(C17+C18)*3%</f>
        <v>40963824</v>
      </c>
      <c r="D19" s="22"/>
      <c r="E19" s="26"/>
      <c r="F19" s="26"/>
    </row>
    <row r="20" spans="1:6" ht="15.75">
      <c r="A20" s="143" t="s">
        <v>164</v>
      </c>
      <c r="B20" s="143"/>
      <c r="C20" s="90">
        <f>C21+C23+C26+C28+C31+C33</f>
        <v>657069798.84</v>
      </c>
      <c r="D20" s="90">
        <f>D21+D23+D26+D28+D31+D33</f>
        <v>518327976</v>
      </c>
      <c r="E20" s="26"/>
      <c r="F20" s="26"/>
    </row>
    <row r="21" spans="1:6" ht="15.75">
      <c r="A21" s="44">
        <v>6101</v>
      </c>
      <c r="B21" s="38" t="s">
        <v>165</v>
      </c>
      <c r="C21" s="91">
        <f>C22</f>
        <v>31218000</v>
      </c>
      <c r="D21" s="91">
        <f>D22</f>
        <v>23474002</v>
      </c>
      <c r="E21" s="26"/>
      <c r="F21" s="26"/>
    </row>
    <row r="22" spans="1:6" ht="17.25">
      <c r="A22" s="44"/>
      <c r="B22" s="66" t="s">
        <v>166</v>
      </c>
      <c r="C22" s="46">
        <f>2.15*1210000*12</f>
        <v>31218000</v>
      </c>
      <c r="D22" s="21">
        <v>23474002</v>
      </c>
      <c r="E22" s="26"/>
      <c r="F22" s="26"/>
    </row>
    <row r="23" spans="1:6" ht="15.75">
      <c r="A23" s="44">
        <v>6112</v>
      </c>
      <c r="B23" s="38" t="s">
        <v>167</v>
      </c>
      <c r="C23" s="91">
        <f>SUM(C24:C25)</f>
        <v>389573675.88</v>
      </c>
      <c r="D23" s="91">
        <f>SUM(D24:D25)</f>
        <v>298811351</v>
      </c>
      <c r="E23" s="26"/>
      <c r="F23" s="26"/>
    </row>
    <row r="24" spans="1:6" ht="17.25">
      <c r="A24" s="44"/>
      <c r="B24" s="66" t="s">
        <v>168</v>
      </c>
      <c r="C24" s="46">
        <f>26.0473*1210000*12</f>
        <v>378206796</v>
      </c>
      <c r="D24" s="21">
        <v>298811351</v>
      </c>
      <c r="E24" s="26"/>
      <c r="F24" s="26"/>
    </row>
    <row r="25" spans="1:6" ht="17.25">
      <c r="A25" s="44"/>
      <c r="B25" s="66" t="s">
        <v>169</v>
      </c>
      <c r="C25" s="46">
        <f>C24*3%+20676</f>
        <v>11366879.879999999</v>
      </c>
      <c r="D25" s="21"/>
      <c r="E25" s="26"/>
      <c r="F25" s="26"/>
    </row>
    <row r="26" spans="1:6" ht="15.75">
      <c r="A26" s="44">
        <v>6113</v>
      </c>
      <c r="B26" s="38" t="s">
        <v>170</v>
      </c>
      <c r="C26" s="91">
        <f>SUM(C27)</f>
        <v>5808000</v>
      </c>
      <c r="D26" s="91">
        <f>SUM(D27)</f>
        <v>5445000</v>
      </c>
      <c r="E26" s="26"/>
      <c r="F26" s="26"/>
    </row>
    <row r="27" spans="1:6" ht="17.25">
      <c r="A27" s="44"/>
      <c r="B27" s="66" t="s">
        <v>171</v>
      </c>
      <c r="C27" s="46">
        <f>0.4*1210000*12</f>
        <v>5808000</v>
      </c>
      <c r="D27" s="21">
        <v>5445000</v>
      </c>
      <c r="E27" s="26"/>
      <c r="F27" s="26"/>
    </row>
    <row r="28" spans="1:6" ht="15.75">
      <c r="A28" s="44">
        <v>6115</v>
      </c>
      <c r="B28" s="38" t="s">
        <v>172</v>
      </c>
      <c r="C28" s="92">
        <f>C29+C30</f>
        <v>216954906.96</v>
      </c>
      <c r="D28" s="92">
        <f>D29+D30</f>
        <v>163535005</v>
      </c>
      <c r="E28" s="26"/>
      <c r="F28" s="26"/>
    </row>
    <row r="29" spans="1:6" ht="17.25">
      <c r="A29" s="44"/>
      <c r="B29" s="66" t="s">
        <v>173</v>
      </c>
      <c r="C29" s="46">
        <f>14.5066*1210000*12</f>
        <v>210635832</v>
      </c>
      <c r="D29" s="21">
        <v>163535005</v>
      </c>
      <c r="E29" s="26"/>
      <c r="F29" s="26"/>
    </row>
    <row r="30" spans="1:6" ht="17.25">
      <c r="A30" s="44"/>
      <c r="B30" s="66" t="s">
        <v>174</v>
      </c>
      <c r="C30" s="46">
        <f>C29*3%</f>
        <v>6319074.96</v>
      </c>
      <c r="D30" s="21"/>
      <c r="E30" s="26"/>
      <c r="F30" s="26"/>
    </row>
    <row r="31" spans="1:6" ht="15.75">
      <c r="A31" s="44">
        <v>6117</v>
      </c>
      <c r="B31" s="38" t="s">
        <v>175</v>
      </c>
      <c r="C31" s="91">
        <f>SUM(C32:C32)</f>
        <v>10611216</v>
      </c>
      <c r="D31" s="91">
        <f>SUM(D32:D32)</f>
        <v>14393918</v>
      </c>
      <c r="E31" s="26"/>
      <c r="F31" s="26"/>
    </row>
    <row r="32" spans="1:6" ht="17.25">
      <c r="A32" s="44"/>
      <c r="B32" s="66" t="s">
        <v>176</v>
      </c>
      <c r="C32" s="46">
        <f>0.7308*1210000*12</f>
        <v>10611216</v>
      </c>
      <c r="D32" s="21">
        <v>14393918</v>
      </c>
      <c r="E32" s="26"/>
      <c r="F32" s="26"/>
    </row>
    <row r="33" spans="1:6" ht="15.75">
      <c r="A33" s="44">
        <v>6449</v>
      </c>
      <c r="B33" s="38" t="s">
        <v>177</v>
      </c>
      <c r="C33" s="91">
        <f>SUM(C34:C34)</f>
        <v>2904000</v>
      </c>
      <c r="D33" s="91">
        <f>SUM(D34:D34)</f>
        <v>12668700</v>
      </c>
      <c r="E33" s="26"/>
      <c r="F33" s="26"/>
    </row>
    <row r="34" spans="1:6" ht="18">
      <c r="A34" s="44"/>
      <c r="B34" s="66" t="s">
        <v>178</v>
      </c>
      <c r="C34" s="46">
        <f>0.2*1210000*12</f>
        <v>2904000</v>
      </c>
      <c r="D34" s="22">
        <v>12668700</v>
      </c>
      <c r="E34" s="26"/>
      <c r="F34" s="26"/>
    </row>
    <row r="35" spans="1:6" ht="15.75">
      <c r="A35" s="143" t="s">
        <v>179</v>
      </c>
      <c r="B35" s="143"/>
      <c r="C35" s="90">
        <f>C36+C38+C40+C42</f>
        <v>407647317</v>
      </c>
      <c r="D35" s="90">
        <f>D36+D38+D40+D42</f>
        <v>295076197</v>
      </c>
      <c r="E35" s="26"/>
      <c r="F35" s="26"/>
    </row>
    <row r="36" spans="1:6" ht="15.75">
      <c r="A36" s="44">
        <v>6301</v>
      </c>
      <c r="B36" s="38" t="s">
        <v>180</v>
      </c>
      <c r="C36" s="48">
        <f>SUM(C37:C37)</f>
        <v>305735488</v>
      </c>
      <c r="D36" s="48">
        <f>SUM(D37:D37)</f>
        <v>221038038</v>
      </c>
      <c r="E36" s="26"/>
      <c r="F36" s="26"/>
    </row>
    <row r="37" spans="1:6" ht="17.25">
      <c r="A37" s="44"/>
      <c r="B37" s="40" t="s">
        <v>181</v>
      </c>
      <c r="C37" s="46">
        <v>305735488</v>
      </c>
      <c r="D37" s="21">
        <v>221038038</v>
      </c>
      <c r="E37" s="26"/>
      <c r="F37" s="26"/>
    </row>
    <row r="38" spans="1:6" ht="15.75">
      <c r="A38" s="44">
        <v>6302</v>
      </c>
      <c r="B38" s="38" t="s">
        <v>182</v>
      </c>
      <c r="C38" s="48">
        <f>SUM(C39:C39)</f>
        <v>50955915</v>
      </c>
      <c r="D38" s="48">
        <f>SUM(D39:D39)</f>
        <v>37303121</v>
      </c>
      <c r="E38" s="26"/>
      <c r="F38" s="26"/>
    </row>
    <row r="39" spans="1:6" ht="17.25">
      <c r="A39" s="44"/>
      <c r="B39" s="40" t="s">
        <v>183</v>
      </c>
      <c r="C39" s="46">
        <v>50955915</v>
      </c>
      <c r="D39" s="21">
        <v>37303121</v>
      </c>
      <c r="E39" s="26"/>
      <c r="F39" s="26"/>
    </row>
    <row r="40" spans="1:6" ht="15.75">
      <c r="A40" s="44">
        <v>6349</v>
      </c>
      <c r="B40" s="38" t="s">
        <v>184</v>
      </c>
      <c r="C40" s="48">
        <f>C41</f>
        <v>16985304</v>
      </c>
      <c r="D40" s="48">
        <f>D41</f>
        <v>11866290</v>
      </c>
      <c r="E40" s="26"/>
      <c r="F40" s="26"/>
    </row>
    <row r="41" spans="1:6" ht="17.25">
      <c r="A41" s="44"/>
      <c r="B41" s="40" t="s">
        <v>185</v>
      </c>
      <c r="C41" s="46">
        <v>16985304</v>
      </c>
      <c r="D41" s="21">
        <v>11866290</v>
      </c>
      <c r="E41" s="26"/>
      <c r="F41" s="26"/>
    </row>
    <row r="42" spans="1:6" ht="15.75">
      <c r="A42" s="44">
        <v>6303</v>
      </c>
      <c r="B42" s="38" t="s">
        <v>186</v>
      </c>
      <c r="C42" s="48">
        <f>SUM(C43:C43)</f>
        <v>33970610</v>
      </c>
      <c r="D42" s="48">
        <f>SUM(D43:D43)</f>
        <v>24868748</v>
      </c>
      <c r="E42" s="26"/>
      <c r="F42" s="26"/>
    </row>
    <row r="43" spans="1:6" ht="17.25">
      <c r="A43" s="44"/>
      <c r="B43" s="40" t="s">
        <v>187</v>
      </c>
      <c r="C43" s="46">
        <v>33970610</v>
      </c>
      <c r="D43" s="21">
        <v>24868748</v>
      </c>
      <c r="E43" s="26"/>
      <c r="F43" s="26"/>
    </row>
    <row r="44" spans="1:6" ht="18">
      <c r="A44" s="141" t="s">
        <v>188</v>
      </c>
      <c r="B44" s="141"/>
      <c r="C44" s="94">
        <f>SUM(C45:C46)</f>
        <v>0</v>
      </c>
      <c r="D44" s="22">
        <f>D45</f>
        <v>64800000</v>
      </c>
      <c r="E44" s="26"/>
      <c r="F44" s="26"/>
    </row>
    <row r="45" spans="1:6" ht="17.25">
      <c r="A45" s="44">
        <v>6404</v>
      </c>
      <c r="B45" s="66"/>
      <c r="C45" s="46"/>
      <c r="D45" s="21">
        <v>64800000</v>
      </c>
      <c r="E45" s="26"/>
      <c r="F45" s="26"/>
    </row>
    <row r="46" spans="1:6" ht="17.25">
      <c r="A46" s="44">
        <v>6449</v>
      </c>
      <c r="B46" s="66" t="s">
        <v>189</v>
      </c>
      <c r="C46" s="46"/>
      <c r="D46" s="21"/>
      <c r="E46" s="26"/>
      <c r="F46" s="26"/>
    </row>
    <row r="47" spans="1:6" ht="15.75">
      <c r="A47" s="116"/>
      <c r="B47" s="116" t="s">
        <v>190</v>
      </c>
      <c r="C47" s="90">
        <f>C48+C52+C59+C65+C70+C73+C78+C87</f>
        <v>594000000</v>
      </c>
      <c r="D47" s="90">
        <f>D48+D52+D59+D65+D70+D73+D78+D87</f>
        <v>502657871</v>
      </c>
      <c r="E47" s="26"/>
      <c r="F47" s="26"/>
    </row>
    <row r="48" spans="1:6" ht="15.75">
      <c r="A48" s="139" t="s">
        <v>191</v>
      </c>
      <c r="B48" s="139"/>
      <c r="C48" s="48">
        <f>SUM(C49:C51)</f>
        <v>91200000</v>
      </c>
      <c r="D48" s="48">
        <f>SUM(D49:D51)</f>
        <v>35309964</v>
      </c>
      <c r="E48" s="26"/>
      <c r="F48" s="26"/>
    </row>
    <row r="49" spans="1:6" ht="17.25">
      <c r="A49" s="44">
        <v>6501</v>
      </c>
      <c r="B49" s="66" t="s">
        <v>192</v>
      </c>
      <c r="C49" s="46">
        <f>10000000*6</f>
        <v>60000000</v>
      </c>
      <c r="D49" s="21">
        <v>33491849</v>
      </c>
      <c r="E49" s="26"/>
      <c r="F49" s="26"/>
    </row>
    <row r="50" spans="1:6" ht="17.25">
      <c r="A50" s="44">
        <v>6502</v>
      </c>
      <c r="B50" s="66" t="s">
        <v>193</v>
      </c>
      <c r="C50" s="46">
        <v>30000000</v>
      </c>
      <c r="D50" s="21">
        <v>1188115</v>
      </c>
      <c r="E50" s="26"/>
      <c r="F50" s="26"/>
    </row>
    <row r="51" spans="1:6" ht="17.25">
      <c r="A51" s="44">
        <v>6504</v>
      </c>
      <c r="B51" s="66" t="s">
        <v>33</v>
      </c>
      <c r="C51" s="46">
        <v>1200000</v>
      </c>
      <c r="D51" s="21">
        <v>630000</v>
      </c>
      <c r="E51" s="26"/>
      <c r="F51" s="26"/>
    </row>
    <row r="52" spans="1:6" ht="15.75">
      <c r="A52" s="139" t="s">
        <v>194</v>
      </c>
      <c r="B52" s="139"/>
      <c r="C52" s="48">
        <f>SUM(C53:C58)</f>
        <v>142500000</v>
      </c>
      <c r="D52" s="48">
        <f>SUM(D53:D58)</f>
        <v>146339012</v>
      </c>
      <c r="E52" s="26"/>
      <c r="F52" s="26"/>
    </row>
    <row r="53" spans="1:6" ht="17.25">
      <c r="A53" s="44">
        <v>6551</v>
      </c>
      <c r="B53" s="66" t="s">
        <v>195</v>
      </c>
      <c r="C53" s="46">
        <v>24000000</v>
      </c>
      <c r="D53" s="21">
        <v>6691000</v>
      </c>
      <c r="E53" s="26"/>
      <c r="F53" s="26"/>
    </row>
    <row r="54" spans="1:6" ht="17.25">
      <c r="A54" s="44">
        <v>6552</v>
      </c>
      <c r="B54" s="66" t="s">
        <v>196</v>
      </c>
      <c r="C54" s="46">
        <v>36000000</v>
      </c>
      <c r="D54" s="21">
        <f>78821200-D55-D56</f>
        <v>44321200</v>
      </c>
      <c r="E54" s="26"/>
      <c r="F54" s="26"/>
    </row>
    <row r="55" spans="1:6" ht="17.25">
      <c r="A55" s="44">
        <v>6552</v>
      </c>
      <c r="B55" s="95" t="s">
        <v>197</v>
      </c>
      <c r="C55" s="46">
        <v>15000000</v>
      </c>
      <c r="D55" s="21">
        <v>15000000</v>
      </c>
      <c r="E55" s="26"/>
      <c r="F55" s="26"/>
    </row>
    <row r="56" spans="1:6" ht="17.25">
      <c r="A56" s="44">
        <v>6552</v>
      </c>
      <c r="B56" s="95" t="s">
        <v>198</v>
      </c>
      <c r="C56" s="46">
        <v>19500000</v>
      </c>
      <c r="D56" s="21">
        <v>19500000</v>
      </c>
      <c r="E56" s="26"/>
      <c r="F56" s="26"/>
    </row>
    <row r="57" spans="1:6" ht="17.25">
      <c r="A57" s="44">
        <v>6599</v>
      </c>
      <c r="B57" s="95" t="s">
        <v>199</v>
      </c>
      <c r="C57" s="46">
        <v>12000000</v>
      </c>
      <c r="D57" s="21">
        <v>12000000</v>
      </c>
      <c r="E57" s="26"/>
      <c r="F57" s="26"/>
    </row>
    <row r="58" spans="1:6" ht="17.25">
      <c r="A58" s="44">
        <v>6599</v>
      </c>
      <c r="B58" s="66" t="s">
        <v>200</v>
      </c>
      <c r="C58" s="46">
        <v>36000000</v>
      </c>
      <c r="D58" s="21">
        <f>60826812-D57</f>
        <v>48826812</v>
      </c>
      <c r="E58" s="26"/>
      <c r="F58" s="26"/>
    </row>
    <row r="59" spans="1:6" ht="15.75">
      <c r="A59" s="139" t="s">
        <v>201</v>
      </c>
      <c r="B59" s="139"/>
      <c r="C59" s="48">
        <f>SUM(C60:C64)</f>
        <v>15744000</v>
      </c>
      <c r="D59" s="48">
        <f>SUM(D60:D64)</f>
        <v>9622895</v>
      </c>
      <c r="E59" s="26"/>
      <c r="F59" s="26"/>
    </row>
    <row r="60" spans="1:6" ht="17.25">
      <c r="A60" s="44">
        <v>6601</v>
      </c>
      <c r="B60" s="66" t="s">
        <v>202</v>
      </c>
      <c r="C60" s="46">
        <f>150000*12</f>
        <v>1800000</v>
      </c>
      <c r="D60" s="21">
        <v>1064895</v>
      </c>
      <c r="E60" s="26"/>
      <c r="F60" s="26"/>
    </row>
    <row r="61" spans="1:6" ht="17.25">
      <c r="A61" s="44">
        <v>6612</v>
      </c>
      <c r="B61" s="66" t="s">
        <v>203</v>
      </c>
      <c r="C61" s="46">
        <v>3600000</v>
      </c>
      <c r="D61" s="21"/>
      <c r="E61" s="26"/>
      <c r="F61" s="26"/>
    </row>
    <row r="62" spans="1:6" ht="17.25">
      <c r="A62" s="44">
        <v>6617</v>
      </c>
      <c r="B62" s="66" t="s">
        <v>204</v>
      </c>
      <c r="C62" s="46">
        <f>462000*12</f>
        <v>5544000</v>
      </c>
      <c r="D62" s="21">
        <v>4158000</v>
      </c>
      <c r="E62" s="26"/>
      <c r="F62" s="26"/>
    </row>
    <row r="63" spans="1:6" ht="17.25">
      <c r="A63" s="44">
        <v>6618</v>
      </c>
      <c r="B63" s="66" t="s">
        <v>205</v>
      </c>
      <c r="C63" s="46">
        <v>4800000</v>
      </c>
      <c r="D63" s="21">
        <v>3600000</v>
      </c>
      <c r="E63" s="26"/>
      <c r="F63" s="26"/>
    </row>
    <row r="64" spans="1:6" ht="17.25">
      <c r="A64" s="44">
        <v>6699</v>
      </c>
      <c r="B64" s="66" t="s">
        <v>125</v>
      </c>
      <c r="C64" s="46"/>
      <c r="D64" s="21">
        <v>800000</v>
      </c>
      <c r="E64" s="26"/>
      <c r="F64" s="26"/>
    </row>
    <row r="65" spans="1:6" ht="15.75">
      <c r="A65" s="139" t="s">
        <v>206</v>
      </c>
      <c r="B65" s="139"/>
      <c r="C65" s="48">
        <f>SUM(C66:C69)</f>
        <v>32400000</v>
      </c>
      <c r="D65" s="48">
        <f>SUM(D66:D69)</f>
        <v>15258000</v>
      </c>
      <c r="E65" s="26"/>
      <c r="F65" s="26"/>
    </row>
    <row r="66" spans="1:6" ht="17.25">
      <c r="A66" s="44">
        <v>6701</v>
      </c>
      <c r="B66" s="66" t="s">
        <v>207</v>
      </c>
      <c r="C66" s="46">
        <f>6350000-1650000</f>
        <v>4700000</v>
      </c>
      <c r="D66" s="21">
        <v>1718000</v>
      </c>
      <c r="E66" s="26"/>
      <c r="F66" s="26"/>
    </row>
    <row r="67" spans="1:6" ht="17.25">
      <c r="A67" s="44">
        <v>6702</v>
      </c>
      <c r="B67" s="66" t="s">
        <v>208</v>
      </c>
      <c r="C67" s="46">
        <v>20500000</v>
      </c>
      <c r="D67" s="21">
        <v>6220000</v>
      </c>
      <c r="E67" s="26"/>
      <c r="F67" s="26"/>
    </row>
    <row r="68" spans="1:6" ht="17.25">
      <c r="A68" s="44">
        <v>6703</v>
      </c>
      <c r="B68" s="66" t="s">
        <v>280</v>
      </c>
      <c r="C68" s="46"/>
      <c r="D68" s="21">
        <v>720000</v>
      </c>
      <c r="E68" s="26"/>
      <c r="F68" s="26"/>
    </row>
    <row r="69" spans="1:6" ht="17.25">
      <c r="A69" s="44">
        <v>6704</v>
      </c>
      <c r="B69" s="66" t="s">
        <v>209</v>
      </c>
      <c r="C69" s="46">
        <v>7200000</v>
      </c>
      <c r="D69" s="21">
        <v>6600000</v>
      </c>
      <c r="E69" s="26"/>
      <c r="F69" s="26"/>
    </row>
    <row r="70" spans="1:6" ht="15.75">
      <c r="A70" s="139" t="s">
        <v>210</v>
      </c>
      <c r="B70" s="139"/>
      <c r="C70" s="48">
        <f>SUM(C71:C72)</f>
        <v>54000000</v>
      </c>
      <c r="D70" s="48">
        <f>SUM(D71:D72)</f>
        <v>10260000</v>
      </c>
      <c r="E70" s="26"/>
      <c r="F70" s="26"/>
    </row>
    <row r="71" spans="1:6" ht="17.25">
      <c r="A71" s="44">
        <v>6751</v>
      </c>
      <c r="B71" s="66" t="s">
        <v>211</v>
      </c>
      <c r="C71" s="46">
        <v>20000000</v>
      </c>
      <c r="D71" s="21"/>
      <c r="E71" s="26"/>
      <c r="F71" s="26"/>
    </row>
    <row r="72" spans="1:6" ht="17.25">
      <c r="A72" s="44">
        <v>6799</v>
      </c>
      <c r="B72" s="66" t="s">
        <v>212</v>
      </c>
      <c r="C72" s="46">
        <v>34000000</v>
      </c>
      <c r="D72" s="21">
        <v>10260000</v>
      </c>
      <c r="E72" s="26"/>
      <c r="F72" s="26"/>
    </row>
    <row r="73" spans="1:6" ht="15.75">
      <c r="A73" s="117"/>
      <c r="B73" s="117" t="s">
        <v>213</v>
      </c>
      <c r="C73" s="96">
        <f>SUM(C74:C77)</f>
        <v>37304000</v>
      </c>
      <c r="D73" s="96">
        <f>SUM(D74:D77)</f>
        <v>16859800</v>
      </c>
      <c r="E73" s="26"/>
      <c r="F73" s="26"/>
    </row>
    <row r="74" spans="1:6" ht="18">
      <c r="A74" s="44">
        <v>6758</v>
      </c>
      <c r="B74" s="66" t="s">
        <v>214</v>
      </c>
      <c r="C74" s="46">
        <v>20000000</v>
      </c>
      <c r="D74" s="118"/>
      <c r="E74" s="26"/>
      <c r="F74" s="26"/>
    </row>
    <row r="75" spans="1:6" ht="17.25">
      <c r="A75" s="44">
        <v>7761</v>
      </c>
      <c r="B75" s="66" t="s">
        <v>215</v>
      </c>
      <c r="C75" s="46">
        <v>10000000</v>
      </c>
      <c r="D75" s="21"/>
      <c r="E75" s="26"/>
      <c r="F75" s="26"/>
    </row>
    <row r="76" spans="1:6" ht="17.25">
      <c r="A76" s="44">
        <v>7799</v>
      </c>
      <c r="B76" s="66" t="s">
        <v>216</v>
      </c>
      <c r="C76" s="46">
        <v>6584000</v>
      </c>
      <c r="D76" s="21">
        <f>569800+15990000</f>
        <v>16559800</v>
      </c>
      <c r="E76" s="26"/>
      <c r="F76" s="26"/>
    </row>
    <row r="77" spans="1:6" ht="17.25">
      <c r="A77" s="44">
        <v>7899</v>
      </c>
      <c r="B77" s="66" t="s">
        <v>217</v>
      </c>
      <c r="C77" s="46">
        <v>720000</v>
      </c>
      <c r="D77" s="21">
        <v>300000</v>
      </c>
      <c r="E77" s="26"/>
      <c r="F77" s="26"/>
    </row>
    <row r="78" spans="1:6" ht="15.75">
      <c r="A78" s="139" t="s">
        <v>218</v>
      </c>
      <c r="B78" s="139"/>
      <c r="C78" s="48">
        <f>SUM(C79:C86)</f>
        <v>128182000</v>
      </c>
      <c r="D78" s="48">
        <f>SUM(D79:D86)</f>
        <v>249703200</v>
      </c>
      <c r="E78" s="26"/>
      <c r="F78" s="26"/>
    </row>
    <row r="79" spans="1:6" ht="17.25">
      <c r="A79" s="44">
        <v>6907</v>
      </c>
      <c r="B79" s="66" t="s">
        <v>219</v>
      </c>
      <c r="C79" s="46">
        <v>24000000</v>
      </c>
      <c r="D79" s="21">
        <v>19030000</v>
      </c>
      <c r="E79" s="26"/>
      <c r="F79" s="26"/>
    </row>
    <row r="80" spans="1:6" ht="18">
      <c r="A80" s="44">
        <v>6908</v>
      </c>
      <c r="B80" s="66" t="s">
        <v>220</v>
      </c>
      <c r="C80" s="46">
        <v>10000000</v>
      </c>
      <c r="D80" s="22"/>
      <c r="E80" s="26"/>
      <c r="F80" s="26"/>
    </row>
    <row r="81" spans="1:6" ht="17.25">
      <c r="A81" s="44">
        <v>6912</v>
      </c>
      <c r="B81" s="66" t="s">
        <v>221</v>
      </c>
      <c r="C81" s="46">
        <v>30000000</v>
      </c>
      <c r="D81" s="21">
        <v>20490000</v>
      </c>
      <c r="E81" s="26"/>
      <c r="F81" s="26"/>
    </row>
    <row r="82" spans="1:6" ht="18">
      <c r="A82" s="44">
        <v>6913</v>
      </c>
      <c r="B82" s="66" t="s">
        <v>222</v>
      </c>
      <c r="C82" s="46">
        <v>20000000</v>
      </c>
      <c r="D82" s="22"/>
      <c r="E82" s="26"/>
      <c r="F82" s="26"/>
    </row>
    <row r="83" spans="1:6" ht="17.25">
      <c r="A83" s="44">
        <v>6916</v>
      </c>
      <c r="B83" s="66" t="s">
        <v>223</v>
      </c>
      <c r="C83" s="46">
        <v>12000000</v>
      </c>
      <c r="D83" s="21">
        <v>7870000</v>
      </c>
      <c r="E83" s="26"/>
      <c r="F83" s="26"/>
    </row>
    <row r="84" spans="1:6" ht="18">
      <c r="A84" s="44">
        <v>6917</v>
      </c>
      <c r="B84" s="66" t="s">
        <v>224</v>
      </c>
      <c r="C84" s="46">
        <v>6000000</v>
      </c>
      <c r="D84" s="119"/>
      <c r="E84" s="26"/>
      <c r="F84" s="26"/>
    </row>
    <row r="85" spans="1:6" ht="17.25">
      <c r="A85" s="44">
        <v>6921</v>
      </c>
      <c r="B85" s="66" t="s">
        <v>225</v>
      </c>
      <c r="C85" s="46">
        <v>20000000</v>
      </c>
      <c r="D85" s="110">
        <v>21805000</v>
      </c>
      <c r="E85" s="26"/>
      <c r="F85" s="26"/>
    </row>
    <row r="86" spans="1:6" ht="17.25">
      <c r="A86" s="44">
        <v>6949</v>
      </c>
      <c r="B86" s="66" t="s">
        <v>226</v>
      </c>
      <c r="C86" s="46">
        <f>8852000-2670000</f>
        <v>6182000</v>
      </c>
      <c r="D86" s="110">
        <v>180508200</v>
      </c>
      <c r="E86" s="26"/>
      <c r="F86" s="26"/>
    </row>
    <row r="87" spans="1:6" ht="15.75">
      <c r="A87" s="139" t="s">
        <v>227</v>
      </c>
      <c r="B87" s="139"/>
      <c r="C87" s="48">
        <f>SUM(C88:C95)</f>
        <v>92670000</v>
      </c>
      <c r="D87" s="48">
        <f>SUM(D88:D95)</f>
        <v>19305000</v>
      </c>
      <c r="E87" s="26"/>
      <c r="F87" s="28"/>
    </row>
    <row r="88" spans="1:6" ht="17.25">
      <c r="A88" s="44">
        <v>7001</v>
      </c>
      <c r="B88" s="97" t="s">
        <v>228</v>
      </c>
      <c r="C88" s="46">
        <v>15000000</v>
      </c>
      <c r="D88" s="120">
        <v>4000000</v>
      </c>
      <c r="E88" s="26"/>
      <c r="F88" s="26"/>
    </row>
    <row r="89" spans="1:6" ht="17.25">
      <c r="A89" s="44">
        <v>7002</v>
      </c>
      <c r="B89" s="97" t="s">
        <v>229</v>
      </c>
      <c r="C89" s="46">
        <v>9000000</v>
      </c>
      <c r="D89" s="111"/>
      <c r="E89" s="26"/>
      <c r="F89" s="26"/>
    </row>
    <row r="90" spans="1:6" s="1" customFormat="1" ht="17.25">
      <c r="A90" s="44">
        <v>7003</v>
      </c>
      <c r="B90" s="66" t="s">
        <v>230</v>
      </c>
      <c r="C90" s="46">
        <v>3000000</v>
      </c>
      <c r="D90" s="121">
        <v>525000</v>
      </c>
      <c r="E90" s="6"/>
      <c r="F90" s="6"/>
    </row>
    <row r="91" spans="1:6" ht="17.25">
      <c r="A91" s="44">
        <v>7004</v>
      </c>
      <c r="B91" s="66" t="s">
        <v>231</v>
      </c>
      <c r="C91" s="46">
        <v>2040000</v>
      </c>
      <c r="D91" s="112"/>
      <c r="E91" s="26"/>
      <c r="F91" s="26"/>
    </row>
    <row r="92" spans="1:6" ht="32.25">
      <c r="A92" s="44">
        <v>7049</v>
      </c>
      <c r="B92" s="98" t="s">
        <v>232</v>
      </c>
      <c r="C92" s="46">
        <v>31500000</v>
      </c>
      <c r="D92" s="121"/>
      <c r="E92" s="26"/>
      <c r="F92" s="26"/>
    </row>
    <row r="93" spans="1:6" ht="32.25">
      <c r="A93" s="44">
        <v>7049</v>
      </c>
      <c r="B93" s="98" t="s">
        <v>233</v>
      </c>
      <c r="C93" s="46">
        <v>10000000</v>
      </c>
      <c r="D93" s="112">
        <v>14780000</v>
      </c>
      <c r="E93" s="26"/>
      <c r="F93" s="26"/>
    </row>
    <row r="94" spans="1:6" ht="17.25">
      <c r="A94" s="44">
        <v>7049</v>
      </c>
      <c r="B94" s="66" t="s">
        <v>234</v>
      </c>
      <c r="C94" s="46">
        <v>15000000</v>
      </c>
      <c r="D94" s="112"/>
      <c r="E94" s="26"/>
      <c r="F94" s="26"/>
    </row>
    <row r="95" spans="1:6" s="1" customFormat="1" ht="18">
      <c r="A95" s="44">
        <v>7764</v>
      </c>
      <c r="B95" s="66" t="s">
        <v>235</v>
      </c>
      <c r="C95" s="46">
        <v>7130000</v>
      </c>
      <c r="D95" s="29"/>
      <c r="E95" s="6"/>
      <c r="F95" s="6"/>
    </row>
    <row r="96" spans="1:6" ht="15.75">
      <c r="A96" s="141" t="s">
        <v>236</v>
      </c>
      <c r="B96" s="141"/>
      <c r="C96" s="94">
        <f>SUM(C97:C104)+C105</f>
        <v>239200000</v>
      </c>
      <c r="D96" s="94">
        <f>SUM(D97:D104)+D105</f>
        <v>42720000</v>
      </c>
      <c r="E96" s="26"/>
      <c r="F96" s="26"/>
    </row>
    <row r="97" spans="1:6" s="1" customFormat="1" ht="17.25">
      <c r="A97" s="100">
        <v>7001</v>
      </c>
      <c r="B97" s="101" t="s">
        <v>237</v>
      </c>
      <c r="C97" s="99">
        <v>10010000</v>
      </c>
      <c r="D97" s="122"/>
      <c r="E97" s="6"/>
      <c r="F97" s="6"/>
    </row>
    <row r="98" spans="1:6" ht="17.25">
      <c r="A98" s="100">
        <v>7003</v>
      </c>
      <c r="B98" s="101" t="s">
        <v>238</v>
      </c>
      <c r="C98" s="99">
        <v>3000000</v>
      </c>
      <c r="D98" s="21"/>
      <c r="E98" s="26"/>
      <c r="F98" s="26"/>
    </row>
    <row r="99" spans="1:6" s="1" customFormat="1" ht="18">
      <c r="A99" s="100">
        <v>7006</v>
      </c>
      <c r="B99" s="101" t="s">
        <v>239</v>
      </c>
      <c r="C99" s="99">
        <v>5000000</v>
      </c>
      <c r="D99" s="29">
        <f>SUM(D100:D102)</f>
        <v>0</v>
      </c>
      <c r="E99" s="6"/>
      <c r="F99" s="6"/>
    </row>
    <row r="100" spans="1:6" ht="21" customHeight="1">
      <c r="A100" s="100">
        <v>7049</v>
      </c>
      <c r="B100" s="102" t="s">
        <v>240</v>
      </c>
      <c r="C100" s="99">
        <v>5000000</v>
      </c>
      <c r="D100" s="27"/>
      <c r="E100" s="26"/>
      <c r="F100" s="26"/>
    </row>
    <row r="101" spans="1:6" s="1" customFormat="1" ht="21" customHeight="1">
      <c r="A101" s="100">
        <v>7049</v>
      </c>
      <c r="B101" s="103" t="s">
        <v>241</v>
      </c>
      <c r="C101" s="99">
        <v>40000000</v>
      </c>
      <c r="D101" s="29">
        <f>SUM(D102)</f>
        <v>0</v>
      </c>
      <c r="E101" s="6"/>
      <c r="F101" s="6"/>
    </row>
    <row r="102" spans="1:6" ht="21" customHeight="1">
      <c r="A102" s="100">
        <v>7049</v>
      </c>
      <c r="B102" s="102" t="s">
        <v>242</v>
      </c>
      <c r="C102" s="99">
        <v>32890000</v>
      </c>
      <c r="D102" s="21"/>
      <c r="E102" s="26"/>
      <c r="F102" s="26"/>
    </row>
    <row r="103" spans="1:6" ht="18">
      <c r="A103" s="100">
        <v>7764</v>
      </c>
      <c r="B103" s="102" t="s">
        <v>243</v>
      </c>
      <c r="C103" s="99">
        <v>6400000</v>
      </c>
      <c r="D103" s="118">
        <v>6000000</v>
      </c>
      <c r="E103" s="26"/>
      <c r="F103" s="26"/>
    </row>
    <row r="104" spans="1:6" ht="17.25">
      <c r="A104" s="100">
        <v>7799</v>
      </c>
      <c r="B104" s="102" t="s">
        <v>244</v>
      </c>
      <c r="C104" s="99">
        <v>30000000</v>
      </c>
      <c r="D104" s="21"/>
      <c r="E104" s="26"/>
      <c r="F104" s="26"/>
    </row>
    <row r="105" spans="1:6" ht="15.75">
      <c r="A105" s="93">
        <v>6799</v>
      </c>
      <c r="B105" s="104" t="s">
        <v>245</v>
      </c>
      <c r="C105" s="94">
        <f>SUM(C106:C111)</f>
        <v>106900000</v>
      </c>
      <c r="D105" s="94">
        <v>36720000</v>
      </c>
      <c r="E105" s="26"/>
      <c r="F105" s="26"/>
    </row>
    <row r="106" spans="1:6" ht="30.75">
      <c r="A106" s="100"/>
      <c r="B106" s="105" t="s">
        <v>246</v>
      </c>
      <c r="C106" s="99">
        <v>63000000</v>
      </c>
      <c r="D106" s="21"/>
      <c r="E106" s="26"/>
      <c r="F106" s="26"/>
    </row>
    <row r="107" spans="1:6" ht="18">
      <c r="A107" s="100"/>
      <c r="B107" s="106" t="s">
        <v>247</v>
      </c>
      <c r="C107" s="99">
        <v>900000</v>
      </c>
      <c r="D107" s="123"/>
      <c r="E107" s="26"/>
      <c r="F107" s="26"/>
    </row>
    <row r="108" spans="1:6" ht="32.25">
      <c r="A108" s="100"/>
      <c r="B108" s="103" t="s">
        <v>248</v>
      </c>
      <c r="C108" s="99">
        <v>18000000</v>
      </c>
      <c r="D108" s="27"/>
      <c r="E108" s="26"/>
      <c r="F108" s="26"/>
    </row>
    <row r="109" spans="1:6" s="1" customFormat="1" ht="32.25">
      <c r="A109" s="100"/>
      <c r="B109" s="103" t="s">
        <v>249</v>
      </c>
      <c r="C109" s="99">
        <v>9000000</v>
      </c>
      <c r="D109" s="27"/>
      <c r="E109" s="6"/>
      <c r="F109" s="6"/>
    </row>
    <row r="110" spans="1:6" s="1" customFormat="1" ht="32.25">
      <c r="A110" s="100"/>
      <c r="B110" s="103" t="s">
        <v>250</v>
      </c>
      <c r="C110" s="99">
        <v>13500000</v>
      </c>
      <c r="D110" s="27"/>
      <c r="E110" s="6"/>
      <c r="F110" s="6"/>
    </row>
    <row r="111" spans="1:6" ht="32.25">
      <c r="A111" s="100"/>
      <c r="B111" s="103" t="s">
        <v>251</v>
      </c>
      <c r="C111" s="99">
        <v>2500000</v>
      </c>
      <c r="D111" s="27"/>
      <c r="E111" s="26"/>
      <c r="F111" s="26"/>
    </row>
    <row r="112" spans="1:6" ht="15.75">
      <c r="A112" s="100"/>
      <c r="B112" s="50" t="s">
        <v>252</v>
      </c>
      <c r="C112" s="113">
        <v>66000000</v>
      </c>
      <c r="D112" s="67">
        <v>45868920</v>
      </c>
      <c r="E112" s="48"/>
      <c r="F112" s="48">
        <f>F142+F143</f>
        <v>0</v>
      </c>
    </row>
    <row r="113" spans="1:6" ht="15.75" customHeight="1">
      <c r="A113" s="138" t="s">
        <v>281</v>
      </c>
      <c r="B113" s="138"/>
      <c r="C113" s="115">
        <f>C114+C119+C129+C131+C133+C137+C140</f>
        <v>862908095.6</v>
      </c>
      <c r="D113" s="43">
        <f>D114+D119+D129+D133+D137</f>
        <v>758193997</v>
      </c>
      <c r="E113" s="48"/>
      <c r="F113" s="48"/>
    </row>
    <row r="114" spans="1:6" ht="15.75">
      <c r="A114" s="44"/>
      <c r="B114" s="38" t="s">
        <v>253</v>
      </c>
      <c r="C114" s="48">
        <f>SUM(C115:C118)</f>
        <v>221944095.6</v>
      </c>
      <c r="D114" s="48">
        <f>D115+D116</f>
        <v>144508757</v>
      </c>
      <c r="E114" s="48"/>
      <c r="F114" s="48"/>
    </row>
    <row r="115" spans="1:6" ht="15.75">
      <c r="A115" s="44">
        <v>6051</v>
      </c>
      <c r="B115" s="66" t="s">
        <v>254</v>
      </c>
      <c r="C115" s="46">
        <v>55725600</v>
      </c>
      <c r="D115" s="67">
        <v>29832939</v>
      </c>
      <c r="E115" s="48"/>
      <c r="F115" s="48"/>
    </row>
    <row r="116" spans="1:6" ht="15.75">
      <c r="A116" s="44">
        <v>6106</v>
      </c>
      <c r="B116" s="66" t="s">
        <v>255</v>
      </c>
      <c r="C116" s="67">
        <v>104436913</v>
      </c>
      <c r="D116" s="67">
        <v>114675818</v>
      </c>
      <c r="E116" s="48"/>
      <c r="F116" s="48"/>
    </row>
    <row r="117" spans="1:6" ht="15.75">
      <c r="A117" s="44">
        <v>6149</v>
      </c>
      <c r="B117" s="66" t="s">
        <v>256</v>
      </c>
      <c r="C117" s="67">
        <v>59982120</v>
      </c>
      <c r="D117" s="67"/>
      <c r="E117" s="48"/>
      <c r="F117" s="48"/>
    </row>
    <row r="118" spans="1:6" ht="15.75">
      <c r="A118" s="44"/>
      <c r="B118" s="66" t="s">
        <v>257</v>
      </c>
      <c r="C118" s="67">
        <f>C117*3%-1</f>
        <v>1799462.5999999999</v>
      </c>
      <c r="D118" s="67"/>
      <c r="E118" s="48"/>
      <c r="F118" s="48"/>
    </row>
    <row r="119" spans="1:6" ht="15.75">
      <c r="A119" s="44"/>
      <c r="B119" s="38" t="s">
        <v>258</v>
      </c>
      <c r="C119" s="43">
        <f>C120+C121</f>
        <v>285066000</v>
      </c>
      <c r="D119" s="43">
        <f>D120+D121</f>
        <v>312403240</v>
      </c>
      <c r="E119" s="48"/>
      <c r="F119" s="48"/>
    </row>
    <row r="120" spans="1:6" ht="15.75">
      <c r="A120" s="44">
        <v>6406</v>
      </c>
      <c r="B120" s="66" t="s">
        <v>259</v>
      </c>
      <c r="C120" s="67">
        <v>22500000</v>
      </c>
      <c r="D120" s="67">
        <v>1000000</v>
      </c>
      <c r="E120" s="48"/>
      <c r="F120" s="48"/>
    </row>
    <row r="121" spans="1:6" ht="15.75">
      <c r="A121" s="39">
        <v>6449</v>
      </c>
      <c r="B121" s="38" t="s">
        <v>282</v>
      </c>
      <c r="C121" s="43">
        <f>SUM(C122:C128)</f>
        <v>262566000</v>
      </c>
      <c r="D121" s="67">
        <v>311403240</v>
      </c>
      <c r="E121" s="48"/>
      <c r="F121" s="48"/>
    </row>
    <row r="122" spans="1:6" ht="15.75">
      <c r="A122" s="44">
        <v>6449</v>
      </c>
      <c r="B122" s="66" t="s">
        <v>260</v>
      </c>
      <c r="C122" s="67">
        <f>2*600000*12</f>
        <v>14400000</v>
      </c>
      <c r="D122" s="67"/>
      <c r="E122" s="48"/>
      <c r="F122" s="48"/>
    </row>
    <row r="123" spans="1:6" ht="15.75">
      <c r="A123" s="44">
        <v>6449</v>
      </c>
      <c r="B123" s="66" t="s">
        <v>261</v>
      </c>
      <c r="C123" s="67">
        <f>500000*12</f>
        <v>6000000</v>
      </c>
      <c r="D123" s="67"/>
      <c r="E123" s="48"/>
      <c r="F123" s="48"/>
    </row>
    <row r="124" spans="1:6" ht="15.75">
      <c r="A124" s="44">
        <v>6449</v>
      </c>
      <c r="B124" s="66" t="s">
        <v>262</v>
      </c>
      <c r="C124" s="67">
        <f>200000*33</f>
        <v>6600000</v>
      </c>
      <c r="D124" s="67"/>
      <c r="E124" s="48"/>
      <c r="F124" s="48"/>
    </row>
    <row r="125" spans="1:6" ht="15.75">
      <c r="A125" s="44">
        <v>6449</v>
      </c>
      <c r="B125" s="66" t="s">
        <v>263</v>
      </c>
      <c r="C125" s="67">
        <f>0.7*1210000*12</f>
        <v>10164000</v>
      </c>
      <c r="D125" s="67"/>
      <c r="E125" s="48"/>
      <c r="F125" s="48"/>
    </row>
    <row r="126" spans="1:6" ht="15.75">
      <c r="A126" s="44">
        <v>6449</v>
      </c>
      <c r="B126" s="66" t="s">
        <v>264</v>
      </c>
      <c r="C126" s="67">
        <f>5*100000*9</f>
        <v>4500000</v>
      </c>
      <c r="D126" s="67"/>
      <c r="E126" s="48"/>
      <c r="F126" s="48"/>
    </row>
    <row r="127" spans="1:6" ht="15.75">
      <c r="A127" s="44">
        <v>6449</v>
      </c>
      <c r="B127" s="66" t="s">
        <v>265</v>
      </c>
      <c r="C127" s="67">
        <f>0.1*1210000*12</f>
        <v>1452000</v>
      </c>
      <c r="D127" s="67"/>
      <c r="E127" s="48"/>
      <c r="F127" s="48"/>
    </row>
    <row r="128" spans="1:6" ht="15.75">
      <c r="A128" s="44">
        <v>6449</v>
      </c>
      <c r="B128" s="66" t="s">
        <v>266</v>
      </c>
      <c r="C128" s="67">
        <v>219450000</v>
      </c>
      <c r="D128" s="67"/>
      <c r="E128" s="48"/>
      <c r="F128" s="48"/>
    </row>
    <row r="129" spans="1:6" ht="15.75">
      <c r="A129" s="44"/>
      <c r="B129" s="38" t="s">
        <v>267</v>
      </c>
      <c r="C129" s="43">
        <f>C130</f>
        <v>43198000</v>
      </c>
      <c r="D129" s="43">
        <f>D130</f>
        <v>8258000</v>
      </c>
      <c r="E129" s="48"/>
      <c r="F129" s="48"/>
    </row>
    <row r="130" spans="1:6" ht="15.75">
      <c r="A130" s="44">
        <v>6758</v>
      </c>
      <c r="B130" s="66" t="s">
        <v>268</v>
      </c>
      <c r="C130" s="67">
        <v>43198000</v>
      </c>
      <c r="D130" s="67">
        <v>8258000</v>
      </c>
      <c r="E130" s="48"/>
      <c r="F130" s="48"/>
    </row>
    <row r="131" spans="1:6" ht="15.75">
      <c r="A131" s="44"/>
      <c r="B131" s="38" t="s">
        <v>269</v>
      </c>
      <c r="C131" s="43">
        <f>C132</f>
        <v>1200000</v>
      </c>
      <c r="D131" s="67"/>
      <c r="E131" s="48"/>
      <c r="F131" s="48"/>
    </row>
    <row r="132" spans="1:6" ht="15.75">
      <c r="A132" s="44">
        <v>7004</v>
      </c>
      <c r="B132" s="66" t="s">
        <v>270</v>
      </c>
      <c r="C132" s="67">
        <v>1200000</v>
      </c>
      <c r="D132" s="67"/>
      <c r="E132" s="48"/>
      <c r="F132" s="48"/>
    </row>
    <row r="133" spans="1:6" ht="15.75">
      <c r="A133" s="44"/>
      <c r="B133" s="93" t="s">
        <v>271</v>
      </c>
      <c r="C133" s="43">
        <f>C134</f>
        <v>54500000</v>
      </c>
      <c r="D133" s="43">
        <f>D134</f>
        <v>46500000</v>
      </c>
      <c r="E133" s="48"/>
      <c r="F133" s="48"/>
    </row>
    <row r="134" spans="1:6" ht="15.75">
      <c r="A134" s="39"/>
      <c r="B134" s="38" t="s">
        <v>272</v>
      </c>
      <c r="C134" s="43">
        <f>SUM(C135:C136)</f>
        <v>54500000</v>
      </c>
      <c r="D134" s="67">
        <v>46500000</v>
      </c>
      <c r="E134" s="48"/>
      <c r="F134" s="48"/>
    </row>
    <row r="135" spans="1:6" ht="15.75">
      <c r="A135" s="44">
        <v>7799</v>
      </c>
      <c r="B135" s="66" t="s">
        <v>273</v>
      </c>
      <c r="C135" s="67">
        <v>33000000</v>
      </c>
      <c r="D135" s="67"/>
      <c r="E135" s="48"/>
      <c r="F135" s="48"/>
    </row>
    <row r="136" spans="1:6" ht="15.75">
      <c r="A136" s="44">
        <v>7799</v>
      </c>
      <c r="B136" s="66" t="s">
        <v>274</v>
      </c>
      <c r="C136" s="67">
        <v>21500000</v>
      </c>
      <c r="D136" s="67"/>
      <c r="E136" s="48"/>
      <c r="F136" s="48"/>
    </row>
    <row r="137" spans="1:6" ht="15.75">
      <c r="A137" s="39">
        <v>6900</v>
      </c>
      <c r="B137" s="38" t="s">
        <v>275</v>
      </c>
      <c r="C137" s="43">
        <f>SUM(C138:C139)</f>
        <v>153000000</v>
      </c>
      <c r="D137" s="43">
        <v>246524000</v>
      </c>
      <c r="E137" s="48"/>
      <c r="F137" s="48"/>
    </row>
    <row r="138" spans="1:6" ht="16.5">
      <c r="A138" s="44">
        <v>6949</v>
      </c>
      <c r="B138" s="107" t="s">
        <v>276</v>
      </c>
      <c r="C138" s="108">
        <v>81000000</v>
      </c>
      <c r="D138" s="67"/>
      <c r="E138" s="48"/>
      <c r="F138" s="48"/>
    </row>
    <row r="139" spans="1:6" ht="30.75">
      <c r="A139" s="39"/>
      <c r="B139" s="109" t="s">
        <v>277</v>
      </c>
      <c r="C139" s="108">
        <v>72000000</v>
      </c>
      <c r="D139" s="67"/>
      <c r="E139" s="48"/>
      <c r="F139" s="48"/>
    </row>
    <row r="140" spans="1:6" ht="15.75">
      <c r="A140" s="39">
        <v>6550</v>
      </c>
      <c r="B140" s="38" t="s">
        <v>278</v>
      </c>
      <c r="C140" s="43">
        <f>SUM(C141:C141)</f>
        <v>104000000</v>
      </c>
      <c r="D140" s="67"/>
      <c r="E140" s="48"/>
      <c r="F140" s="48"/>
    </row>
    <row r="141" spans="1:6" ht="15.75">
      <c r="A141" s="44">
        <v>6552</v>
      </c>
      <c r="B141" s="66" t="s">
        <v>279</v>
      </c>
      <c r="C141" s="67">
        <v>104000000</v>
      </c>
      <c r="D141" s="67"/>
      <c r="E141" s="48"/>
      <c r="F141" s="48"/>
    </row>
    <row r="142" spans="2:5" ht="15.75">
      <c r="B142" s="9"/>
      <c r="C142" s="133" t="s">
        <v>124</v>
      </c>
      <c r="D142" s="133"/>
      <c r="E142" s="61"/>
    </row>
    <row r="143" spans="2:5" ht="15.75">
      <c r="B143" s="2"/>
      <c r="C143" s="127" t="s">
        <v>96</v>
      </c>
      <c r="D143" s="127"/>
      <c r="E143" s="61"/>
    </row>
    <row r="144" ht="15.75">
      <c r="B144" s="62" t="s">
        <v>120</v>
      </c>
    </row>
    <row r="145" ht="15.75">
      <c r="B145" s="62"/>
    </row>
    <row r="146" ht="15.75">
      <c r="B146" s="62"/>
    </row>
    <row r="147" ht="15.75">
      <c r="B147" s="62"/>
    </row>
    <row r="148" ht="12.75" customHeight="1">
      <c r="B148" s="62"/>
    </row>
    <row r="149" spans="2:4" ht="22.5" customHeight="1">
      <c r="B149" s="63" t="s">
        <v>121</v>
      </c>
      <c r="C149" s="127" t="s">
        <v>119</v>
      </c>
      <c r="D149" s="127"/>
    </row>
    <row r="150" ht="15">
      <c r="B150" s="9"/>
    </row>
    <row r="151" ht="15">
      <c r="B151" s="9"/>
    </row>
    <row r="152" ht="15">
      <c r="B152" s="9"/>
    </row>
    <row r="153" ht="15">
      <c r="B153" s="9"/>
    </row>
    <row r="154" ht="15">
      <c r="B154" s="9"/>
    </row>
    <row r="155" ht="15">
      <c r="B155" s="9"/>
    </row>
    <row r="156" ht="15">
      <c r="B156" s="9"/>
    </row>
    <row r="157" ht="15">
      <c r="B157" s="9"/>
    </row>
    <row r="158" ht="15">
      <c r="B158" s="9"/>
    </row>
  </sheetData>
  <sheetProtection/>
  <mergeCells count="24">
    <mergeCell ref="A96:B96"/>
    <mergeCell ref="A16:B16"/>
    <mergeCell ref="A20:B20"/>
    <mergeCell ref="A35:B35"/>
    <mergeCell ref="A44:B44"/>
    <mergeCell ref="A48:B48"/>
    <mergeCell ref="A52:B52"/>
    <mergeCell ref="A7:F7"/>
    <mergeCell ref="A8:F8"/>
    <mergeCell ref="A9:F9"/>
    <mergeCell ref="E11:F11"/>
    <mergeCell ref="A11:A12"/>
    <mergeCell ref="B11:B12"/>
    <mergeCell ref="C11:C12"/>
    <mergeCell ref="D11:D12"/>
    <mergeCell ref="C142:D142"/>
    <mergeCell ref="C143:D143"/>
    <mergeCell ref="C149:D149"/>
    <mergeCell ref="A113:B113"/>
    <mergeCell ref="A59:B59"/>
    <mergeCell ref="A65:B65"/>
    <mergeCell ref="A70:B70"/>
    <mergeCell ref="A78:B78"/>
    <mergeCell ref="A87:B87"/>
  </mergeCells>
  <printOptions/>
  <pageMargins left="0.87" right="0.25" top="0.23" bottom="0.1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03">
      <selection activeCell="C111" sqref="C111"/>
    </sheetView>
  </sheetViews>
  <sheetFormatPr defaultColWidth="9.140625" defaultRowHeight="12.75"/>
  <cols>
    <col min="1" max="1" width="12.00390625" style="25" customWidth="1"/>
    <col min="2" max="2" width="61.7109375" style="25" customWidth="1"/>
    <col min="3" max="3" width="52.7109375" style="25" customWidth="1"/>
    <col min="4" max="4" width="16.421875" style="25" customWidth="1"/>
    <col min="5" max="16384" width="9.140625" style="25" customWidth="1"/>
  </cols>
  <sheetData>
    <row r="1" spans="1:3" ht="12.75">
      <c r="A1" s="31"/>
      <c r="B1" s="32" t="s">
        <v>102</v>
      </c>
      <c r="C1" s="31"/>
    </row>
    <row r="2" spans="1:3" ht="12.75">
      <c r="A2" s="31"/>
      <c r="B2" s="31"/>
      <c r="C2" s="31"/>
    </row>
    <row r="3" spans="1:3" ht="15.75">
      <c r="A3" s="33" t="s">
        <v>123</v>
      </c>
      <c r="B3" s="33"/>
      <c r="C3" s="33"/>
    </row>
    <row r="4" spans="1:3" ht="15.75">
      <c r="A4" s="33" t="s">
        <v>1</v>
      </c>
      <c r="B4" s="33"/>
      <c r="C4" s="33"/>
    </row>
    <row r="5" spans="1:3" ht="12.75">
      <c r="A5" s="32"/>
      <c r="B5" s="31"/>
      <c r="C5" s="31"/>
    </row>
    <row r="6" spans="1:3" ht="18.75">
      <c r="A6" s="128" t="s">
        <v>2</v>
      </c>
      <c r="B6" s="128"/>
      <c r="C6" s="128"/>
    </row>
    <row r="7" spans="1:3" ht="18.75">
      <c r="A7" s="128" t="s">
        <v>103</v>
      </c>
      <c r="B7" s="128"/>
      <c r="C7" s="128"/>
    </row>
    <row r="8" spans="1:3" ht="18.75">
      <c r="A8" s="128" t="s">
        <v>286</v>
      </c>
      <c r="B8" s="128"/>
      <c r="C8" s="128"/>
    </row>
    <row r="9" spans="1:6" ht="12.75">
      <c r="A9" s="129" t="s">
        <v>156</v>
      </c>
      <c r="B9" s="129"/>
      <c r="C9" s="129"/>
      <c r="D9" s="129"/>
      <c r="E9" s="129"/>
      <c r="F9" s="129"/>
    </row>
    <row r="10" spans="1:3" ht="22.5">
      <c r="A10" s="64"/>
      <c r="B10" s="65" t="s">
        <v>104</v>
      </c>
      <c r="C10" s="34" t="s">
        <v>105</v>
      </c>
    </row>
    <row r="11" spans="1:3" ht="15.75">
      <c r="A11" s="38" t="s">
        <v>3</v>
      </c>
      <c r="B11" s="39" t="s">
        <v>4</v>
      </c>
      <c r="C11" s="39" t="s">
        <v>106</v>
      </c>
    </row>
    <row r="12" spans="1:3" ht="15.75">
      <c r="A12" s="4"/>
      <c r="B12" s="5"/>
      <c r="C12" s="26"/>
    </row>
    <row r="13" spans="1:3" ht="15.75">
      <c r="A13" s="42" t="s">
        <v>11</v>
      </c>
      <c r="B13" s="38" t="s">
        <v>12</v>
      </c>
      <c r="C13" s="3"/>
    </row>
    <row r="14" spans="1:3" ht="15.75">
      <c r="A14" s="42"/>
      <c r="B14" s="38" t="s">
        <v>13</v>
      </c>
      <c r="C14" s="3"/>
    </row>
    <row r="15" spans="1:3" ht="15.75">
      <c r="A15" s="42">
        <v>1</v>
      </c>
      <c r="B15" s="38" t="s">
        <v>107</v>
      </c>
      <c r="C15" s="43">
        <f>SUM(C16:C20)</f>
        <v>3370341740</v>
      </c>
    </row>
    <row r="16" spans="1:3" ht="19.5" customHeight="1">
      <c r="A16" s="42">
        <v>1.1</v>
      </c>
      <c r="B16" s="66" t="s">
        <v>108</v>
      </c>
      <c r="C16" s="67">
        <v>2471141740</v>
      </c>
    </row>
    <row r="17" spans="1:3" ht="19.5" customHeight="1">
      <c r="A17" s="42">
        <v>1.2</v>
      </c>
      <c r="B17" s="66" t="s">
        <v>109</v>
      </c>
      <c r="C17" s="67">
        <v>331870000</v>
      </c>
    </row>
    <row r="18" spans="1:3" ht="19.5" customHeight="1">
      <c r="A18" s="42">
        <v>1.3</v>
      </c>
      <c r="B18" s="66" t="s">
        <v>110</v>
      </c>
      <c r="C18" s="67">
        <v>128182000</v>
      </c>
    </row>
    <row r="19" spans="1:3" ht="18.75" customHeight="1">
      <c r="A19" s="42">
        <v>1.4</v>
      </c>
      <c r="B19" s="66" t="s">
        <v>111</v>
      </c>
      <c r="C19" s="67">
        <v>373148000</v>
      </c>
    </row>
    <row r="20" spans="1:3" ht="19.5" customHeight="1">
      <c r="A20" s="42">
        <v>1.5</v>
      </c>
      <c r="B20" s="66" t="s">
        <v>112</v>
      </c>
      <c r="C20" s="67">
        <v>66000000</v>
      </c>
    </row>
    <row r="21" spans="1:4" ht="21.75" customHeight="1">
      <c r="A21" s="42">
        <v>2</v>
      </c>
      <c r="B21" s="38" t="s">
        <v>113</v>
      </c>
      <c r="C21" s="43">
        <f>SUM(C22:C25)</f>
        <v>862908096</v>
      </c>
      <c r="D21" s="30">
        <f>C21-1542548846</f>
        <v>-679640750</v>
      </c>
    </row>
    <row r="22" spans="1:3" ht="17.25" customHeight="1">
      <c r="A22" s="42">
        <v>2.1</v>
      </c>
      <c r="B22" s="66" t="s">
        <v>108</v>
      </c>
      <c r="C22" s="67">
        <v>205818496</v>
      </c>
    </row>
    <row r="23" spans="1:3" ht="20.25" customHeight="1">
      <c r="A23" s="42">
        <v>2.2</v>
      </c>
      <c r="B23" s="66" t="s">
        <v>109</v>
      </c>
      <c r="C23" s="67">
        <v>22500000</v>
      </c>
    </row>
    <row r="24" spans="1:3" ht="19.5" customHeight="1">
      <c r="A24" s="42">
        <v>2.3</v>
      </c>
      <c r="B24" s="66" t="s">
        <v>114</v>
      </c>
      <c r="C24" s="67">
        <v>153000000</v>
      </c>
    </row>
    <row r="25" spans="1:3" ht="19.5" customHeight="1">
      <c r="A25" s="42">
        <v>2.4</v>
      </c>
      <c r="B25" s="66" t="s">
        <v>111</v>
      </c>
      <c r="C25" s="67">
        <v>481589600</v>
      </c>
    </row>
    <row r="26" spans="1:3" ht="18.75">
      <c r="A26" s="54">
        <v>4</v>
      </c>
      <c r="B26" s="55" t="s">
        <v>87</v>
      </c>
      <c r="C26" s="67"/>
    </row>
    <row r="27" spans="1:3" ht="15.75">
      <c r="A27" s="56" t="s">
        <v>88</v>
      </c>
      <c r="B27" s="50" t="s">
        <v>287</v>
      </c>
      <c r="C27" s="57">
        <f>SUM(C28:C55)</f>
        <v>641985239</v>
      </c>
    </row>
    <row r="28" spans="1:3" ht="21.75" customHeight="1">
      <c r="A28" s="78">
        <v>1</v>
      </c>
      <c r="B28" s="8" t="s">
        <v>129</v>
      </c>
      <c r="C28" s="79">
        <v>19076000</v>
      </c>
    </row>
    <row r="29" spans="1:3" ht="21.75" customHeight="1">
      <c r="A29" s="78">
        <v>2</v>
      </c>
      <c r="B29" s="8" t="s">
        <v>130</v>
      </c>
      <c r="C29" s="79">
        <v>219404250</v>
      </c>
    </row>
    <row r="30" spans="1:3" ht="21.75" customHeight="1">
      <c r="A30" s="78">
        <v>3</v>
      </c>
      <c r="B30" s="8" t="s">
        <v>131</v>
      </c>
      <c r="C30" s="79">
        <v>76200000</v>
      </c>
    </row>
    <row r="31" spans="1:3" ht="21.75" customHeight="1">
      <c r="A31" s="78">
        <v>4</v>
      </c>
      <c r="B31" s="8" t="s">
        <v>132</v>
      </c>
      <c r="C31" s="79">
        <v>11806300</v>
      </c>
    </row>
    <row r="32" spans="1:3" ht="21.75" customHeight="1">
      <c r="A32" s="78">
        <v>5</v>
      </c>
      <c r="B32" s="8" t="s">
        <v>133</v>
      </c>
      <c r="C32" s="79">
        <v>843400</v>
      </c>
    </row>
    <row r="33" spans="1:3" ht="21.75" customHeight="1">
      <c r="A33" s="78">
        <v>6</v>
      </c>
      <c r="B33" s="8" t="s">
        <v>134</v>
      </c>
      <c r="C33" s="79">
        <v>0</v>
      </c>
    </row>
    <row r="34" spans="1:3" ht="21.75" customHeight="1">
      <c r="A34" s="78">
        <v>7</v>
      </c>
      <c r="B34" s="8" t="s">
        <v>135</v>
      </c>
      <c r="C34" s="79">
        <v>0</v>
      </c>
    </row>
    <row r="35" spans="1:3" ht="21.75" customHeight="1">
      <c r="A35" s="78">
        <v>8</v>
      </c>
      <c r="B35" s="8" t="s">
        <v>136</v>
      </c>
      <c r="C35" s="79">
        <v>0</v>
      </c>
    </row>
    <row r="36" spans="1:3" ht="21.75" customHeight="1">
      <c r="A36" s="78">
        <v>9</v>
      </c>
      <c r="B36" s="8" t="s">
        <v>137</v>
      </c>
      <c r="C36" s="79">
        <v>15432000</v>
      </c>
    </row>
    <row r="37" spans="1:3" ht="21.75" customHeight="1">
      <c r="A37" s="78">
        <v>10</v>
      </c>
      <c r="B37" s="8" t="s">
        <v>138</v>
      </c>
      <c r="C37" s="79">
        <v>7716000</v>
      </c>
    </row>
    <row r="38" spans="1:3" ht="21.75" customHeight="1">
      <c r="A38" s="78">
        <v>11</v>
      </c>
      <c r="B38" s="8" t="s">
        <v>139</v>
      </c>
      <c r="C38" s="79">
        <v>1048000</v>
      </c>
    </row>
    <row r="39" spans="1:3" ht="21.75" customHeight="1">
      <c r="A39" s="78">
        <v>12</v>
      </c>
      <c r="B39" s="8" t="s">
        <v>140</v>
      </c>
      <c r="C39" s="79">
        <v>2572000</v>
      </c>
    </row>
    <row r="40" spans="1:3" ht="21.75" customHeight="1">
      <c r="A40" s="78">
        <v>13</v>
      </c>
      <c r="B40" s="8" t="s">
        <v>141</v>
      </c>
      <c r="C40" s="79">
        <v>30380000</v>
      </c>
    </row>
    <row r="41" spans="1:3" ht="21.75" customHeight="1">
      <c r="A41" s="78">
        <v>14</v>
      </c>
      <c r="B41" s="8" t="s">
        <v>142</v>
      </c>
      <c r="C41" s="79">
        <v>16562000</v>
      </c>
    </row>
    <row r="42" spans="1:3" ht="21.75" customHeight="1">
      <c r="A42" s="78">
        <v>15</v>
      </c>
      <c r="B42" s="8" t="s">
        <v>143</v>
      </c>
      <c r="C42" s="79">
        <v>25480000</v>
      </c>
    </row>
    <row r="43" spans="1:3" ht="21.75" customHeight="1">
      <c r="A43" s="78">
        <v>16</v>
      </c>
      <c r="B43" s="8" t="s">
        <v>144</v>
      </c>
      <c r="C43" s="79">
        <v>14651000</v>
      </c>
    </row>
    <row r="44" spans="1:3" ht="21.75" customHeight="1">
      <c r="A44" s="78">
        <v>17</v>
      </c>
      <c r="B44" s="8" t="s">
        <v>145</v>
      </c>
      <c r="C44" s="79">
        <v>22880000</v>
      </c>
    </row>
    <row r="45" spans="1:3" ht="21.75" customHeight="1">
      <c r="A45" s="78">
        <v>18</v>
      </c>
      <c r="B45" s="8" t="s">
        <v>146</v>
      </c>
      <c r="C45" s="79">
        <v>6552000</v>
      </c>
    </row>
    <row r="46" spans="1:3" ht="21.75" customHeight="1">
      <c r="A46" s="78">
        <v>19</v>
      </c>
      <c r="B46" s="8" t="s">
        <v>147</v>
      </c>
      <c r="C46" s="79">
        <v>2572000</v>
      </c>
    </row>
    <row r="47" spans="1:3" ht="21.75" customHeight="1">
      <c r="A47" s="78">
        <v>20</v>
      </c>
      <c r="B47" s="8" t="s">
        <v>148</v>
      </c>
      <c r="C47" s="79">
        <v>1230000</v>
      </c>
    </row>
    <row r="48" spans="1:3" ht="21.75" customHeight="1">
      <c r="A48" s="78">
        <v>21</v>
      </c>
      <c r="B48" s="8" t="s">
        <v>149</v>
      </c>
      <c r="C48" s="79">
        <v>1524000</v>
      </c>
    </row>
    <row r="49" spans="1:3" ht="21.75" customHeight="1">
      <c r="A49" s="78">
        <v>22</v>
      </c>
      <c r="B49" s="8" t="s">
        <v>150</v>
      </c>
      <c r="C49" s="79">
        <v>4260000</v>
      </c>
    </row>
    <row r="50" spans="1:3" ht="21.75" customHeight="1">
      <c r="A50" s="78">
        <v>23</v>
      </c>
      <c r="B50" s="8" t="s">
        <v>151</v>
      </c>
      <c r="C50" s="79">
        <v>351520</v>
      </c>
    </row>
    <row r="51" spans="1:3" ht="21.75" customHeight="1">
      <c r="A51" s="78">
        <v>24</v>
      </c>
      <c r="B51" s="8" t="s">
        <v>152</v>
      </c>
      <c r="C51" s="79">
        <v>25791667</v>
      </c>
    </row>
    <row r="52" spans="1:3" ht="21.75" customHeight="1">
      <c r="A52" s="78">
        <v>25</v>
      </c>
      <c r="B52" s="8" t="s">
        <v>154</v>
      </c>
      <c r="C52" s="79">
        <v>22704000</v>
      </c>
    </row>
    <row r="53" spans="1:3" ht="21.75" customHeight="1">
      <c r="A53" s="78">
        <v>26</v>
      </c>
      <c r="B53" s="80" t="s">
        <v>153</v>
      </c>
      <c r="C53" s="7">
        <v>105958602</v>
      </c>
    </row>
    <row r="54" spans="1:3" ht="21.75" customHeight="1">
      <c r="A54" s="78">
        <v>27</v>
      </c>
      <c r="B54" s="80" t="s">
        <v>155</v>
      </c>
      <c r="C54" s="79">
        <v>6609500</v>
      </c>
    </row>
    <row r="55" spans="1:3" ht="21.75" customHeight="1">
      <c r="A55" s="78">
        <v>28</v>
      </c>
      <c r="B55" s="80" t="s">
        <v>115</v>
      </c>
      <c r="C55" s="79">
        <v>381000</v>
      </c>
    </row>
    <row r="56" spans="1:3" ht="21.75" customHeight="1">
      <c r="A56" s="59" t="s">
        <v>90</v>
      </c>
      <c r="B56" s="60" t="s">
        <v>91</v>
      </c>
      <c r="C56" s="23">
        <f>SUM(C57:C84)</f>
        <v>16355000</v>
      </c>
    </row>
    <row r="57" spans="1:3" ht="21.75" customHeight="1">
      <c r="A57" s="78">
        <v>1</v>
      </c>
      <c r="B57" s="8" t="s">
        <v>129</v>
      </c>
      <c r="C57" s="79"/>
    </row>
    <row r="58" spans="1:3" ht="21.75" customHeight="1">
      <c r="A58" s="78">
        <v>2</v>
      </c>
      <c r="B58" s="8" t="s">
        <v>130</v>
      </c>
      <c r="C58" s="79"/>
    </row>
    <row r="59" spans="1:3" ht="21.75" customHeight="1">
      <c r="A59" s="78">
        <v>3</v>
      </c>
      <c r="B59" s="8" t="s">
        <v>131</v>
      </c>
      <c r="C59" s="79">
        <v>16061000</v>
      </c>
    </row>
    <row r="60" spans="1:3" ht="21.75" customHeight="1">
      <c r="A60" s="78">
        <v>4</v>
      </c>
      <c r="B60" s="8" t="s">
        <v>132</v>
      </c>
      <c r="C60" s="79"/>
    </row>
    <row r="61" spans="1:3" ht="21.75" customHeight="1">
      <c r="A61" s="78">
        <v>5</v>
      </c>
      <c r="B61" s="8" t="s">
        <v>133</v>
      </c>
      <c r="C61" s="79"/>
    </row>
    <row r="62" spans="1:3" ht="21.75" customHeight="1">
      <c r="A62" s="78">
        <v>6</v>
      </c>
      <c r="B62" s="8" t="s">
        <v>134</v>
      </c>
      <c r="C62" s="79"/>
    </row>
    <row r="63" spans="1:3" ht="21.75" customHeight="1">
      <c r="A63" s="78">
        <v>7</v>
      </c>
      <c r="B63" s="8" t="s">
        <v>135</v>
      </c>
      <c r="C63" s="79"/>
    </row>
    <row r="64" spans="1:3" ht="21.75" customHeight="1">
      <c r="A64" s="78">
        <v>8</v>
      </c>
      <c r="B64" s="8" t="s">
        <v>136</v>
      </c>
      <c r="C64" s="79"/>
    </row>
    <row r="65" spans="1:3" ht="21.75" customHeight="1">
      <c r="A65" s="78">
        <v>9</v>
      </c>
      <c r="B65" s="8" t="s">
        <v>137</v>
      </c>
      <c r="C65" s="79"/>
    </row>
    <row r="66" spans="1:3" ht="21.75" customHeight="1">
      <c r="A66" s="78">
        <v>10</v>
      </c>
      <c r="B66" s="8" t="s">
        <v>138</v>
      </c>
      <c r="C66" s="79"/>
    </row>
    <row r="67" spans="1:3" ht="21.75" customHeight="1">
      <c r="A67" s="78">
        <v>11</v>
      </c>
      <c r="B67" s="8" t="s">
        <v>139</v>
      </c>
      <c r="C67" s="79"/>
    </row>
    <row r="68" spans="1:3" ht="21.75" customHeight="1">
      <c r="A68" s="78">
        <v>12</v>
      </c>
      <c r="B68" s="8" t="s">
        <v>140</v>
      </c>
      <c r="C68" s="79"/>
    </row>
    <row r="69" spans="1:3" ht="21.75" customHeight="1">
      <c r="A69" s="78">
        <v>13</v>
      </c>
      <c r="B69" s="8" t="s">
        <v>141</v>
      </c>
      <c r="C69" s="79"/>
    </row>
    <row r="70" spans="1:3" ht="21.75" customHeight="1">
      <c r="A70" s="78">
        <v>14</v>
      </c>
      <c r="B70" s="8" t="s">
        <v>142</v>
      </c>
      <c r="C70" s="79">
        <v>52000</v>
      </c>
    </row>
    <row r="71" spans="1:3" ht="21.75" customHeight="1">
      <c r="A71" s="78">
        <v>15</v>
      </c>
      <c r="B71" s="8" t="s">
        <v>143</v>
      </c>
      <c r="C71" s="79">
        <v>80000</v>
      </c>
    </row>
    <row r="72" spans="1:3" ht="21.75" customHeight="1">
      <c r="A72" s="78">
        <v>16</v>
      </c>
      <c r="B72" s="8" t="s">
        <v>144</v>
      </c>
      <c r="C72" s="79">
        <v>46000</v>
      </c>
    </row>
    <row r="73" spans="1:3" ht="21.75" customHeight="1">
      <c r="A73" s="78">
        <v>17</v>
      </c>
      <c r="B73" s="8" t="s">
        <v>145</v>
      </c>
      <c r="C73" s="79">
        <v>80000</v>
      </c>
    </row>
    <row r="74" spans="1:3" ht="21.75" customHeight="1">
      <c r="A74" s="78">
        <v>18</v>
      </c>
      <c r="B74" s="8" t="s">
        <v>146</v>
      </c>
      <c r="C74" s="79">
        <v>36000</v>
      </c>
    </row>
    <row r="75" spans="1:3" ht="21.75" customHeight="1">
      <c r="A75" s="78">
        <v>19</v>
      </c>
      <c r="B75" s="8" t="s">
        <v>147</v>
      </c>
      <c r="C75" s="79"/>
    </row>
    <row r="76" spans="1:3" ht="21.75" customHeight="1">
      <c r="A76" s="78">
        <v>20</v>
      </c>
      <c r="B76" s="8" t="s">
        <v>148</v>
      </c>
      <c r="C76" s="79"/>
    </row>
    <row r="77" spans="1:3" ht="21.75" customHeight="1">
      <c r="A77" s="78">
        <v>21</v>
      </c>
      <c r="B77" s="8" t="s">
        <v>149</v>
      </c>
      <c r="C77" s="79"/>
    </row>
    <row r="78" spans="1:3" ht="21.75" customHeight="1">
      <c r="A78" s="78">
        <v>22</v>
      </c>
      <c r="B78" s="8" t="s">
        <v>150</v>
      </c>
      <c r="C78" s="79"/>
    </row>
    <row r="79" spans="1:3" ht="21.75" customHeight="1">
      <c r="A79" s="78">
        <v>23</v>
      </c>
      <c r="B79" s="8" t="s">
        <v>151</v>
      </c>
      <c r="C79" s="79"/>
    </row>
    <row r="80" spans="1:3" ht="21.75" customHeight="1">
      <c r="A80" s="78">
        <v>24</v>
      </c>
      <c r="B80" s="8" t="s">
        <v>152</v>
      </c>
      <c r="C80" s="79"/>
    </row>
    <row r="81" spans="1:3" ht="21.75" customHeight="1">
      <c r="A81" s="78">
        <v>25</v>
      </c>
      <c r="B81" s="8" t="s">
        <v>154</v>
      </c>
      <c r="C81" s="7"/>
    </row>
    <row r="82" spans="1:3" ht="21.75" customHeight="1">
      <c r="A82" s="78">
        <v>26</v>
      </c>
      <c r="B82" s="80" t="s">
        <v>153</v>
      </c>
      <c r="C82" s="7"/>
    </row>
    <row r="83" spans="1:3" ht="21.75" customHeight="1">
      <c r="A83" s="78">
        <v>27</v>
      </c>
      <c r="B83" s="80" t="s">
        <v>155</v>
      </c>
      <c r="C83" s="7"/>
    </row>
    <row r="84" spans="1:3" ht="21.75" customHeight="1">
      <c r="A84" s="78">
        <v>28</v>
      </c>
      <c r="B84" s="80" t="s">
        <v>115</v>
      </c>
      <c r="C84" s="7"/>
    </row>
    <row r="85" spans="1:3" ht="21.75" customHeight="1">
      <c r="A85" s="56" t="s">
        <v>92</v>
      </c>
      <c r="B85" s="38" t="s">
        <v>93</v>
      </c>
      <c r="C85" s="24">
        <f>SUM(C86:C113)</f>
        <v>159515883</v>
      </c>
    </row>
    <row r="86" spans="1:3" ht="21.75" customHeight="1">
      <c r="A86" s="78">
        <v>1</v>
      </c>
      <c r="B86" s="8" t="s">
        <v>129</v>
      </c>
      <c r="C86" s="79"/>
    </row>
    <row r="87" spans="1:3" ht="21.75" customHeight="1">
      <c r="A87" s="78">
        <v>2</v>
      </c>
      <c r="B87" s="8" t="s">
        <v>130</v>
      </c>
      <c r="C87" s="79"/>
    </row>
    <row r="88" spans="1:3" ht="21.75" customHeight="1">
      <c r="A88" s="78">
        <v>3</v>
      </c>
      <c r="B88" s="8" t="s">
        <v>131</v>
      </c>
      <c r="C88" s="79">
        <v>92261000</v>
      </c>
    </row>
    <row r="89" spans="1:3" ht="21.75" customHeight="1">
      <c r="A89" s="78">
        <v>4</v>
      </c>
      <c r="B89" s="8" t="s">
        <v>132</v>
      </c>
      <c r="C89" s="79">
        <v>650000</v>
      </c>
    </row>
    <row r="90" spans="1:3" ht="21.75" customHeight="1">
      <c r="A90" s="78">
        <v>5</v>
      </c>
      <c r="B90" s="8" t="s">
        <v>133</v>
      </c>
      <c r="C90" s="79"/>
    </row>
    <row r="91" spans="1:3" ht="21.75" customHeight="1">
      <c r="A91" s="78">
        <v>6</v>
      </c>
      <c r="B91" s="8" t="s">
        <v>134</v>
      </c>
      <c r="C91" s="79"/>
    </row>
    <row r="92" spans="1:3" ht="21.75" customHeight="1">
      <c r="A92" s="78">
        <v>7</v>
      </c>
      <c r="B92" s="8" t="s">
        <v>135</v>
      </c>
      <c r="C92" s="79"/>
    </row>
    <row r="93" spans="1:3" ht="21.75" customHeight="1">
      <c r="A93" s="78">
        <v>8</v>
      </c>
      <c r="B93" s="8" t="s">
        <v>136</v>
      </c>
      <c r="C93" s="79"/>
    </row>
    <row r="94" spans="1:3" ht="21.75" customHeight="1">
      <c r="A94" s="78">
        <v>9</v>
      </c>
      <c r="B94" s="8" t="s">
        <v>137</v>
      </c>
      <c r="C94" s="79"/>
    </row>
    <row r="95" spans="1:3" ht="21.75" customHeight="1">
      <c r="A95" s="78">
        <v>10</v>
      </c>
      <c r="B95" s="8" t="s">
        <v>138</v>
      </c>
      <c r="C95" s="79"/>
    </row>
    <row r="96" spans="1:3" ht="21.75" customHeight="1">
      <c r="A96" s="78">
        <v>11</v>
      </c>
      <c r="B96" s="8" t="s">
        <v>139</v>
      </c>
      <c r="C96" s="79"/>
    </row>
    <row r="97" spans="1:3" ht="21.75" customHeight="1">
      <c r="A97" s="78">
        <v>12</v>
      </c>
      <c r="B97" s="8" t="s">
        <v>140</v>
      </c>
      <c r="C97" s="79"/>
    </row>
    <row r="98" spans="1:3" ht="21.75" customHeight="1">
      <c r="A98" s="78">
        <v>13</v>
      </c>
      <c r="B98" s="8" t="s">
        <v>141</v>
      </c>
      <c r="C98" s="79">
        <v>6150000</v>
      </c>
    </row>
    <row r="99" spans="1:3" ht="21.75" customHeight="1">
      <c r="A99" s="78">
        <v>14</v>
      </c>
      <c r="B99" s="8" t="s">
        <v>142</v>
      </c>
      <c r="C99" s="79"/>
    </row>
    <row r="100" spans="1:3" ht="21.75" customHeight="1">
      <c r="A100" s="78">
        <v>15</v>
      </c>
      <c r="B100" s="8" t="s">
        <v>143</v>
      </c>
      <c r="C100" s="79"/>
    </row>
    <row r="101" spans="1:3" ht="21.75" customHeight="1">
      <c r="A101" s="78">
        <v>16</v>
      </c>
      <c r="B101" s="8" t="s">
        <v>144</v>
      </c>
      <c r="C101" s="79"/>
    </row>
    <row r="102" spans="1:3" ht="21.75" customHeight="1">
      <c r="A102" s="78">
        <v>17</v>
      </c>
      <c r="B102" s="8" t="s">
        <v>145</v>
      </c>
      <c r="C102" s="79"/>
    </row>
    <row r="103" spans="1:3" ht="21.75" customHeight="1">
      <c r="A103" s="78">
        <v>18</v>
      </c>
      <c r="B103" s="8" t="s">
        <v>146</v>
      </c>
      <c r="C103" s="79"/>
    </row>
    <row r="104" spans="1:3" ht="21.75" customHeight="1">
      <c r="A104" s="78">
        <v>19</v>
      </c>
      <c r="B104" s="8" t="s">
        <v>147</v>
      </c>
      <c r="C104" s="79"/>
    </row>
    <row r="105" spans="1:3" ht="21.75" customHeight="1">
      <c r="A105" s="78">
        <v>20</v>
      </c>
      <c r="B105" s="8" t="s">
        <v>148</v>
      </c>
      <c r="C105" s="79"/>
    </row>
    <row r="106" spans="1:3" ht="21.75" customHeight="1">
      <c r="A106" s="78">
        <v>21</v>
      </c>
      <c r="B106" s="8" t="s">
        <v>149</v>
      </c>
      <c r="C106" s="79"/>
    </row>
    <row r="107" spans="1:3" ht="21.75" customHeight="1">
      <c r="A107" s="78">
        <v>22</v>
      </c>
      <c r="B107" s="8" t="s">
        <v>150</v>
      </c>
      <c r="C107" s="79"/>
    </row>
    <row r="108" spans="1:3" ht="21.75" customHeight="1">
      <c r="A108" s="78">
        <v>23</v>
      </c>
      <c r="B108" s="8" t="s">
        <v>151</v>
      </c>
      <c r="C108" s="79"/>
    </row>
    <row r="109" spans="1:3" ht="21.75" customHeight="1">
      <c r="A109" s="78">
        <v>24</v>
      </c>
      <c r="B109" s="8" t="s">
        <v>152</v>
      </c>
      <c r="C109" s="79"/>
    </row>
    <row r="110" spans="1:3" ht="21.75" customHeight="1">
      <c r="A110" s="78">
        <v>25</v>
      </c>
      <c r="B110" s="8" t="s">
        <v>154</v>
      </c>
      <c r="C110" s="7"/>
    </row>
    <row r="111" spans="1:3" ht="21.75" customHeight="1">
      <c r="A111" s="78">
        <v>26</v>
      </c>
      <c r="B111" s="80" t="s">
        <v>153</v>
      </c>
      <c r="C111" s="145">
        <v>60454883</v>
      </c>
    </row>
    <row r="112" spans="1:3" ht="21.75" customHeight="1">
      <c r="A112" s="78">
        <v>27</v>
      </c>
      <c r="B112" s="80" t="s">
        <v>155</v>
      </c>
      <c r="C112" s="7"/>
    </row>
    <row r="113" spans="1:3" ht="21.75" customHeight="1">
      <c r="A113" s="78">
        <v>28</v>
      </c>
      <c r="B113" s="80" t="s">
        <v>115</v>
      </c>
      <c r="C113" s="7"/>
    </row>
    <row r="114" spans="1:3" ht="21.75" customHeight="1">
      <c r="A114" s="56" t="s">
        <v>94</v>
      </c>
      <c r="B114" s="50" t="s">
        <v>95</v>
      </c>
      <c r="C114" s="24">
        <f>SUM(C115:C142)</f>
        <v>498824356</v>
      </c>
    </row>
    <row r="115" spans="1:3" ht="21.75" customHeight="1">
      <c r="A115" s="78">
        <v>1</v>
      </c>
      <c r="B115" s="8" t="s">
        <v>129</v>
      </c>
      <c r="C115" s="79">
        <f aca="true" t="shared" si="0" ref="C115:C142">C28+C57-C86</f>
        <v>19076000</v>
      </c>
    </row>
    <row r="116" spans="1:3" ht="21.75" customHeight="1">
      <c r="A116" s="78">
        <v>2</v>
      </c>
      <c r="B116" s="8" t="s">
        <v>130</v>
      </c>
      <c r="C116" s="79">
        <f t="shared" si="0"/>
        <v>219404250</v>
      </c>
    </row>
    <row r="117" spans="1:3" ht="21.75" customHeight="1">
      <c r="A117" s="78">
        <v>3</v>
      </c>
      <c r="B117" s="8" t="s">
        <v>131</v>
      </c>
      <c r="C117" s="79">
        <f t="shared" si="0"/>
        <v>0</v>
      </c>
    </row>
    <row r="118" spans="1:3" ht="21.75" customHeight="1">
      <c r="A118" s="78">
        <v>4</v>
      </c>
      <c r="B118" s="8" t="s">
        <v>132</v>
      </c>
      <c r="C118" s="79">
        <f t="shared" si="0"/>
        <v>11156300</v>
      </c>
    </row>
    <row r="119" spans="1:3" ht="21.75" customHeight="1">
      <c r="A119" s="78">
        <v>5</v>
      </c>
      <c r="B119" s="8" t="s">
        <v>133</v>
      </c>
      <c r="C119" s="79">
        <f t="shared" si="0"/>
        <v>843400</v>
      </c>
    </row>
    <row r="120" spans="1:3" ht="21.75" customHeight="1">
      <c r="A120" s="78">
        <v>6</v>
      </c>
      <c r="B120" s="8" t="s">
        <v>134</v>
      </c>
      <c r="C120" s="79">
        <f t="shared" si="0"/>
        <v>0</v>
      </c>
    </row>
    <row r="121" spans="1:3" ht="21.75" customHeight="1">
      <c r="A121" s="78">
        <v>7</v>
      </c>
      <c r="B121" s="8" t="s">
        <v>135</v>
      </c>
      <c r="C121" s="79">
        <f t="shared" si="0"/>
        <v>0</v>
      </c>
    </row>
    <row r="122" spans="1:3" ht="21.75" customHeight="1">
      <c r="A122" s="78">
        <v>8</v>
      </c>
      <c r="B122" s="8" t="s">
        <v>136</v>
      </c>
      <c r="C122" s="79">
        <f t="shared" si="0"/>
        <v>0</v>
      </c>
    </row>
    <row r="123" spans="1:3" ht="21.75" customHeight="1">
      <c r="A123" s="78">
        <v>9</v>
      </c>
      <c r="B123" s="8" t="s">
        <v>137</v>
      </c>
      <c r="C123" s="79">
        <f t="shared" si="0"/>
        <v>15432000</v>
      </c>
    </row>
    <row r="124" spans="1:3" ht="21.75" customHeight="1">
      <c r="A124" s="78">
        <v>10</v>
      </c>
      <c r="B124" s="8" t="s">
        <v>138</v>
      </c>
      <c r="C124" s="79">
        <f t="shared" si="0"/>
        <v>7716000</v>
      </c>
    </row>
    <row r="125" spans="1:3" ht="21.75" customHeight="1">
      <c r="A125" s="78">
        <v>11</v>
      </c>
      <c r="B125" s="8" t="s">
        <v>139</v>
      </c>
      <c r="C125" s="79">
        <f t="shared" si="0"/>
        <v>1048000</v>
      </c>
    </row>
    <row r="126" spans="1:3" ht="21.75" customHeight="1">
      <c r="A126" s="78">
        <v>12</v>
      </c>
      <c r="B126" s="8" t="s">
        <v>140</v>
      </c>
      <c r="C126" s="79">
        <f t="shared" si="0"/>
        <v>2572000</v>
      </c>
    </row>
    <row r="127" spans="1:3" ht="21.75" customHeight="1">
      <c r="A127" s="78">
        <v>13</v>
      </c>
      <c r="B127" s="8" t="s">
        <v>141</v>
      </c>
      <c r="C127" s="79">
        <f t="shared" si="0"/>
        <v>24230000</v>
      </c>
    </row>
    <row r="128" spans="1:3" ht="21.75" customHeight="1">
      <c r="A128" s="78">
        <v>14</v>
      </c>
      <c r="B128" s="8" t="s">
        <v>142</v>
      </c>
      <c r="C128" s="79">
        <f t="shared" si="0"/>
        <v>16614000</v>
      </c>
    </row>
    <row r="129" spans="1:3" ht="21.75" customHeight="1">
      <c r="A129" s="78">
        <v>15</v>
      </c>
      <c r="B129" s="8" t="s">
        <v>143</v>
      </c>
      <c r="C129" s="79">
        <f t="shared" si="0"/>
        <v>25560000</v>
      </c>
    </row>
    <row r="130" spans="1:3" ht="21.75" customHeight="1">
      <c r="A130" s="78">
        <v>16</v>
      </c>
      <c r="B130" s="8" t="s">
        <v>144</v>
      </c>
      <c r="C130" s="79">
        <f t="shared" si="0"/>
        <v>14697000</v>
      </c>
    </row>
    <row r="131" spans="1:3" ht="21.75" customHeight="1">
      <c r="A131" s="78">
        <v>17</v>
      </c>
      <c r="B131" s="8" t="s">
        <v>145</v>
      </c>
      <c r="C131" s="79">
        <f t="shared" si="0"/>
        <v>22960000</v>
      </c>
    </row>
    <row r="132" spans="1:3" ht="21.75" customHeight="1">
      <c r="A132" s="78">
        <v>18</v>
      </c>
      <c r="B132" s="8" t="s">
        <v>146</v>
      </c>
      <c r="C132" s="79">
        <f t="shared" si="0"/>
        <v>6588000</v>
      </c>
    </row>
    <row r="133" spans="1:3" ht="21.75" customHeight="1">
      <c r="A133" s="78">
        <v>19</v>
      </c>
      <c r="B133" s="8" t="s">
        <v>147</v>
      </c>
      <c r="C133" s="79">
        <f t="shared" si="0"/>
        <v>2572000</v>
      </c>
    </row>
    <row r="134" spans="1:3" ht="21.75" customHeight="1">
      <c r="A134" s="78">
        <v>20</v>
      </c>
      <c r="B134" s="8" t="s">
        <v>148</v>
      </c>
      <c r="C134" s="79">
        <f t="shared" si="0"/>
        <v>1230000</v>
      </c>
    </row>
    <row r="135" spans="1:3" ht="21.75" customHeight="1">
      <c r="A135" s="78">
        <v>21</v>
      </c>
      <c r="B135" s="8" t="s">
        <v>149</v>
      </c>
      <c r="C135" s="79">
        <f t="shared" si="0"/>
        <v>1524000</v>
      </c>
    </row>
    <row r="136" spans="1:3" ht="21.75" customHeight="1">
      <c r="A136" s="78">
        <v>22</v>
      </c>
      <c r="B136" s="8" t="s">
        <v>150</v>
      </c>
      <c r="C136" s="79">
        <f t="shared" si="0"/>
        <v>4260000</v>
      </c>
    </row>
    <row r="137" spans="1:3" ht="21.75" customHeight="1">
      <c r="A137" s="78">
        <v>23</v>
      </c>
      <c r="B137" s="8" t="s">
        <v>151</v>
      </c>
      <c r="C137" s="79">
        <f t="shared" si="0"/>
        <v>351520</v>
      </c>
    </row>
    <row r="138" spans="1:3" ht="21.75" customHeight="1">
      <c r="A138" s="78">
        <v>24</v>
      </c>
      <c r="B138" s="8" t="s">
        <v>152</v>
      </c>
      <c r="C138" s="79">
        <f t="shared" si="0"/>
        <v>25791667</v>
      </c>
    </row>
    <row r="139" spans="1:3" ht="21.75" customHeight="1">
      <c r="A139" s="78">
        <v>25</v>
      </c>
      <c r="B139" s="8" t="s">
        <v>154</v>
      </c>
      <c r="C139" s="79">
        <f t="shared" si="0"/>
        <v>22704000</v>
      </c>
    </row>
    <row r="140" spans="1:3" ht="21.75" customHeight="1">
      <c r="A140" s="78">
        <v>26</v>
      </c>
      <c r="B140" s="80" t="s">
        <v>153</v>
      </c>
      <c r="C140" s="144">
        <f t="shared" si="0"/>
        <v>45503719</v>
      </c>
    </row>
    <row r="141" spans="1:3" ht="21.75" customHeight="1">
      <c r="A141" s="78">
        <v>27</v>
      </c>
      <c r="B141" s="80" t="s">
        <v>155</v>
      </c>
      <c r="C141" s="79">
        <f t="shared" si="0"/>
        <v>6609500</v>
      </c>
    </row>
    <row r="142" spans="1:3" ht="21.75" customHeight="1">
      <c r="A142" s="78">
        <v>28</v>
      </c>
      <c r="B142" s="80" t="s">
        <v>115</v>
      </c>
      <c r="C142" s="79">
        <f t="shared" si="0"/>
        <v>381000</v>
      </c>
    </row>
    <row r="143" spans="2:3" ht="18.75">
      <c r="B143" s="87"/>
      <c r="C143" s="87" t="s">
        <v>288</v>
      </c>
    </row>
    <row r="144" spans="2:3" ht="18.75">
      <c r="B144" s="88" t="s">
        <v>120</v>
      </c>
      <c r="C144" s="87" t="s">
        <v>157</v>
      </c>
    </row>
    <row r="145" spans="2:3" ht="18.75">
      <c r="B145" s="87"/>
      <c r="C145" s="87"/>
    </row>
    <row r="146" spans="2:3" ht="18.75">
      <c r="B146" s="87"/>
      <c r="C146" s="87"/>
    </row>
    <row r="147" spans="2:3" ht="18.75">
      <c r="B147" s="87"/>
      <c r="C147" s="87"/>
    </row>
    <row r="148" ht="18.75">
      <c r="B148" s="87"/>
    </row>
    <row r="149" spans="2:3" ht="18.75">
      <c r="B149" s="89" t="s">
        <v>121</v>
      </c>
      <c r="C149" s="86" t="s">
        <v>119</v>
      </c>
    </row>
  </sheetData>
  <sheetProtection/>
  <mergeCells count="4">
    <mergeCell ref="A6:C6"/>
    <mergeCell ref="A7:C7"/>
    <mergeCell ref="A8:C8"/>
    <mergeCell ref="A9:F9"/>
  </mergeCells>
  <printOptions horizontalCentered="1"/>
  <pageMargins left="1.17" right="0.196850393700787" top="0.49" bottom="0.4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dien</dc:creator>
  <cp:keywords/>
  <dc:description/>
  <cp:lastModifiedBy>User</cp:lastModifiedBy>
  <cp:lastPrinted>2017-11-17T10:18:41Z</cp:lastPrinted>
  <dcterms:created xsi:type="dcterms:W3CDTF">2010-10-13T07:14:59Z</dcterms:created>
  <dcterms:modified xsi:type="dcterms:W3CDTF">2017-11-17T10:19:07Z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